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5" activeTab="17"/>
  </bookViews>
  <sheets>
    <sheet name="ÖNORMÁNYZAT mérgleg " sheetId="1" r:id="rId1"/>
    <sheet name="ÖNKORMÁNYZAT bevételei " sheetId="2" r:id="rId2"/>
    <sheet name="ÖNORMÁNYZAT szem.jutt, járulék" sheetId="3" r:id="rId3"/>
    <sheet name="ÖNKORMÁNYZAT dologi" sheetId="4" r:id="rId4"/>
    <sheet name="PH mérleg" sheetId="5" r:id="rId5"/>
    <sheet name="PH bevételei" sheetId="6" r:id="rId6"/>
    <sheet name="PH. szem.jutt, járulék" sheetId="7" r:id="rId7"/>
    <sheet name="PH dologi" sheetId="8" r:id="rId8"/>
    <sheet name="PH szakfeladat-kiadás" sheetId="9" r:id="rId9"/>
    <sheet name="PH szakfeladat-kiadás MÓD" sheetId="10" r:id="rId10"/>
    <sheet name="ÖNO mérleg " sheetId="11" r:id="rId11"/>
    <sheet name="ÖNO bevételei" sheetId="12" r:id="rId12"/>
    <sheet name="ÖNO szem.jutt, járulék " sheetId="13" r:id="rId13"/>
    <sheet name="ÖNO dologi" sheetId="14" r:id="rId14"/>
    <sheet name="ÖNO szakfeladat-kiadás" sheetId="15" r:id="rId15"/>
    <sheet name="ÖNO szakfeladat-kiadás MÓD." sheetId="16" r:id="rId16"/>
    <sheet name="Szoc.juttatások " sheetId="17" r:id="rId17"/>
    <sheet name="Önk.felhalmozási tábla" sheetId="18" r:id="rId18"/>
    <sheet name="Finanszírozási ütemterv" sheetId="19" r:id="rId19"/>
    <sheet name="Többéves kihat. j. köt." sheetId="20" r:id="rId20"/>
    <sheet name="Önk. létszámkerete" sheetId="21" r:id="rId21"/>
    <sheet name="Támogatások" sheetId="22" r:id="rId22"/>
  </sheets>
  <externalReferences>
    <externalReference r:id="rId25"/>
  </externalReferences>
  <definedNames>
    <definedName name="Excel_BuiltIn_Print_Area3">'ÖNKORMÁNYZAT bevételei '!$A$1:$I$73</definedName>
    <definedName name="_xlnm.Print_Area" localSheetId="18">'Finanszírozási ütemterv'!$A$1:$P$14</definedName>
    <definedName name="_xlnm.Print_Area" localSheetId="20">'Önk. létszámkerete'!$A$1:$D$26</definedName>
    <definedName name="_xlnm.Print_Area" localSheetId="17">'Önk.felhalmozási tábla'!$A$1:$R$32</definedName>
    <definedName name="_xlnm.Print_Area" localSheetId="1">'ÖNKORMÁNYZAT bevételei '!$B$1:$I$73</definedName>
    <definedName name="_xlnm.Print_Area" localSheetId="3">'ÖNKORMÁNYZAT dologi'!$A$1:$E$41</definedName>
    <definedName name="_xlnm.Print_Area" localSheetId="11">'ÖNO bevételei'!$A$1:$I$73</definedName>
    <definedName name="_xlnm.Print_Area" localSheetId="13">'ÖNO dologi'!$A$1:$E$41</definedName>
    <definedName name="_xlnm.Print_Area" localSheetId="10">'ÖNO mérleg '!$A$1:$AE$32</definedName>
    <definedName name="_xlnm.Print_Area" localSheetId="14">'ÖNO szakfeladat-kiadás'!$A$1:$M$11</definedName>
    <definedName name="_xlnm.Print_Area" localSheetId="15">'ÖNO szakfeladat-kiadás MÓD.'!$A$1:$M$11</definedName>
    <definedName name="_xlnm.Print_Area" localSheetId="12">'ÖNO szem.jutt, járulék '!$A$1:$E$34</definedName>
    <definedName name="_xlnm.Print_Area" localSheetId="0">'ÖNORMÁNYZAT mérgleg '!$A$1:$AH$32</definedName>
    <definedName name="_xlnm.Print_Area" localSheetId="2">'ÖNORMÁNYZAT szem.jutt, járulék'!$A$1:$E$34</definedName>
    <definedName name="_xlnm.Print_Area" localSheetId="5">'PH bevételei'!$A$1:$I$73</definedName>
    <definedName name="_xlnm.Print_Area" localSheetId="7">'PH dologi'!$A$1:$E$41</definedName>
    <definedName name="_xlnm.Print_Area" localSheetId="4">'PH mérleg'!$A$1:$AF$32</definedName>
    <definedName name="_xlnm.Print_Area" localSheetId="8">'PH szakfeladat-kiadás'!$A$1:$M$31</definedName>
    <definedName name="_xlnm.Print_Area" localSheetId="9">'PH szakfeladat-kiadás MÓD'!$A$1:$M$37</definedName>
    <definedName name="_xlnm.Print_Area" localSheetId="6">'PH. szem.jutt, járulék'!$A$1:$E$34</definedName>
  </definedNames>
  <calcPr fullCalcOnLoad="1"/>
</workbook>
</file>

<file path=xl/sharedStrings.xml><?xml version="1.0" encoding="utf-8"?>
<sst xmlns="http://schemas.openxmlformats.org/spreadsheetml/2006/main" count="1727" uniqueCount="558">
  <si>
    <t xml:space="preserve">1. melléklet a 13/2011. (IX. 14.) önkormányzati rendelethez </t>
  </si>
  <si>
    <t>2011. évi költségvetés</t>
  </si>
  <si>
    <t xml:space="preserve">ÖNKORMÁNYZAT mérlege bevételi forrásonként és kiadási előirányzatonként </t>
  </si>
  <si>
    <t xml:space="preserve">Adatok E Ft-ban </t>
  </si>
  <si>
    <t>2009.évi</t>
  </si>
  <si>
    <t>2010. évi</t>
  </si>
  <si>
    <t>2011. évi</t>
  </si>
  <si>
    <t>teljesítés</t>
  </si>
  <si>
    <t xml:space="preserve">2008.évi eredeti előirányzat </t>
  </si>
  <si>
    <t xml:space="preserve">eredeti előirányzat </t>
  </si>
  <si>
    <t xml:space="preserve">módosított előirányzat </t>
  </si>
  <si>
    <t xml:space="preserve">2009.évi eredeti előirányzat </t>
  </si>
  <si>
    <t xml:space="preserve"> teljesítés (várható) </t>
  </si>
  <si>
    <t xml:space="preserve">2008.évi teljesítés (várható) </t>
  </si>
  <si>
    <t xml:space="preserve"> teljesítés </t>
  </si>
  <si>
    <t>Módosított előirányzat</t>
  </si>
  <si>
    <t>S.sz.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</si>
  <si>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</si>
  <si>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</si>
  <si>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</si>
  <si>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</si>
  <si>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</si>
  <si>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</si>
  <si>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</si>
  <si>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</si>
  <si>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</si>
  <si>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</si>
  <si>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</si>
  <si>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</si>
  <si>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</si>
  <si>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S.sz. </t>
  </si>
  <si>
    <t>N</t>
  </si>
  <si>
    <t>O</t>
  </si>
  <si>
    <t>P</t>
  </si>
  <si>
    <t>Q</t>
  </si>
  <si>
    <t>R</t>
  </si>
  <si>
    <t>S</t>
  </si>
  <si>
    <t xml:space="preserve">Bevételek </t>
  </si>
  <si>
    <t xml:space="preserve">Működési bevétel </t>
  </si>
  <si>
    <t xml:space="preserve">Felhalmozási bevétel </t>
  </si>
  <si>
    <t xml:space="preserve">Kiadás </t>
  </si>
  <si>
    <t xml:space="preserve">teljesítés </t>
  </si>
  <si>
    <t xml:space="preserve"> eredeti előirányzat </t>
  </si>
  <si>
    <t xml:space="preserve"> módosított előirányzat </t>
  </si>
  <si>
    <t xml:space="preserve">2009.évi módosított előirányzat </t>
  </si>
  <si>
    <t xml:space="preserve">2009.III.n.év teljesítés </t>
  </si>
  <si>
    <t>I.</t>
  </si>
  <si>
    <t xml:space="preserve">Működési / felhalmozási bevételek </t>
  </si>
  <si>
    <t xml:space="preserve">Személyi juttatás </t>
  </si>
  <si>
    <t>II.</t>
  </si>
  <si>
    <t xml:space="preserve">Támogatások </t>
  </si>
  <si>
    <t xml:space="preserve">Munkaadót terhelő járulékok </t>
  </si>
  <si>
    <t>III.</t>
  </si>
  <si>
    <t xml:space="preserve">Felhalmozási és tőkejellegű bevételek </t>
  </si>
  <si>
    <t xml:space="preserve">Dologi kiadások </t>
  </si>
  <si>
    <t>IV.</t>
  </si>
  <si>
    <t xml:space="preserve">Támogatásértékű bevételek </t>
  </si>
  <si>
    <t xml:space="preserve">Szociálpolitikai juttatások </t>
  </si>
  <si>
    <t>V.</t>
  </si>
  <si>
    <t xml:space="preserve">Pénzeszköz átvételek </t>
  </si>
  <si>
    <t>Működés célú támogatások,kölcsönök</t>
  </si>
  <si>
    <t xml:space="preserve">VI. </t>
  </si>
  <si>
    <t xml:space="preserve">Támogatások, kölcsönök visszatérülése </t>
  </si>
  <si>
    <t>VI.</t>
  </si>
  <si>
    <t>Egyéb felhalmozási célú kiadások, támogatások</t>
  </si>
  <si>
    <t>VII.</t>
  </si>
  <si>
    <t xml:space="preserve">Hitel </t>
  </si>
  <si>
    <t xml:space="preserve">Beruházás </t>
  </si>
  <si>
    <t xml:space="preserve">VIII. </t>
  </si>
  <si>
    <t xml:space="preserve">Pénzforgalom nélküli bevételek </t>
  </si>
  <si>
    <t>VIII.</t>
  </si>
  <si>
    <t xml:space="preserve">Felújítás </t>
  </si>
  <si>
    <t xml:space="preserve">- Általános tartalék </t>
  </si>
  <si>
    <t xml:space="preserve">- Céltartalék </t>
  </si>
  <si>
    <t>Felosztott általános kiadások</t>
  </si>
  <si>
    <t xml:space="preserve">Hitel visszafizetés felhalmozási </t>
  </si>
  <si>
    <t xml:space="preserve">Hitel visszafizetés működési </t>
  </si>
  <si>
    <t xml:space="preserve">működési és felhalmozási bevételek  </t>
  </si>
  <si>
    <t>Kiadások összesen:</t>
  </si>
  <si>
    <t>Bevételek összesen</t>
  </si>
  <si>
    <t xml:space="preserve">   Működési-Felhalmozási      hiány</t>
  </si>
  <si>
    <t xml:space="preserve">Működési célú kiadás </t>
  </si>
  <si>
    <t xml:space="preserve">Összes hiány </t>
  </si>
  <si>
    <t xml:space="preserve">Felhalmozási célú kiadás </t>
  </si>
  <si>
    <t xml:space="preserve">Működési célú többlet </t>
  </si>
  <si>
    <t xml:space="preserve">Felhalmozási célú többlet </t>
  </si>
  <si>
    <t xml:space="preserve">Összes többlet </t>
  </si>
  <si>
    <t>1/A. melléklet a  13/2011. (IX. 14.)önkormányzati rendelethez</t>
  </si>
  <si>
    <t xml:space="preserve">ÖNKORMÁNYZAT bevétele forrásonként 
2010.évi eredeti / módosított előirányzat </t>
  </si>
  <si>
    <t xml:space="preserve">F  </t>
  </si>
  <si>
    <t xml:space="preserve">Jogcím </t>
  </si>
  <si>
    <t>Működési bevétel</t>
  </si>
  <si>
    <t>Felhalmozási bevétel</t>
  </si>
  <si>
    <t>Összes bevétel</t>
  </si>
  <si>
    <t xml:space="preserve">Eredeti előirányzat </t>
  </si>
  <si>
    <t xml:space="preserve">Módosított előirányzat </t>
  </si>
  <si>
    <t>I. Működési bevételek</t>
  </si>
  <si>
    <t xml:space="preserve"> Intézményi működési bevételek      (91)</t>
  </si>
  <si>
    <t>1.</t>
  </si>
  <si>
    <t xml:space="preserve">       - Hatósági jogkörhöz köthető bevételek (911)</t>
  </si>
  <si>
    <t>2.</t>
  </si>
  <si>
    <t xml:space="preserve">       - Intézményi műk.kapcs. egyéb bevételek (912)</t>
  </si>
  <si>
    <t>3.</t>
  </si>
  <si>
    <t xml:space="preserve">       - Intézmények egyéb sajátos bevételei (913)</t>
  </si>
  <si>
    <t>4.</t>
  </si>
  <si>
    <t xml:space="preserve">       -Továbbszámlázott szolg. bevételei (914)</t>
  </si>
  <si>
    <t>5.</t>
  </si>
  <si>
    <t xml:space="preserve">       - Hozam- és kamatbevételek (916,917)</t>
  </si>
  <si>
    <t>6.</t>
  </si>
  <si>
    <t xml:space="preserve">       - ÁFA-bevételek, -visszatérülések (919)</t>
  </si>
  <si>
    <t>Önkormányzatok sajátos működési bev.  (92)</t>
  </si>
  <si>
    <t xml:space="preserve">      -  Helyi adók:    (922)</t>
  </si>
  <si>
    <t>7.</t>
  </si>
  <si>
    <t xml:space="preserve">              Magánszemélyek komm . Adója</t>
  </si>
  <si>
    <t>8.</t>
  </si>
  <si>
    <t xml:space="preserve">              Iparűzési adó</t>
  </si>
  <si>
    <t>9.</t>
  </si>
  <si>
    <t xml:space="preserve">              Pótlékok, bírságok</t>
  </si>
  <si>
    <t xml:space="preserve">      -  Átengedett központi adók  (923)</t>
  </si>
  <si>
    <t>10.</t>
  </si>
  <si>
    <t xml:space="preserve">              SZJA helyben maradó része 8%</t>
  </si>
  <si>
    <t>11.</t>
  </si>
  <si>
    <t xml:space="preserve">              Jövedelem kül. mérséklés</t>
  </si>
  <si>
    <t>12.</t>
  </si>
  <si>
    <t xml:space="preserve">              Gépjárműadó</t>
  </si>
  <si>
    <t>13.</t>
  </si>
  <si>
    <t xml:space="preserve">              Termőföld bérbead. szárm. szja</t>
  </si>
  <si>
    <t>14.</t>
  </si>
  <si>
    <t xml:space="preserve">      -  Helyszíni és szabálysértési bírság (925)</t>
  </si>
  <si>
    <t>15.</t>
  </si>
  <si>
    <t xml:space="preserve">      - Egyéb sajátos folyó bevételek (929)</t>
  </si>
  <si>
    <t>Támogatások   (94)</t>
  </si>
  <si>
    <t xml:space="preserve"> Önkorm.költségvetési támogatása</t>
  </si>
  <si>
    <t xml:space="preserve">      - Normatív állami hozzájárulás  (942)</t>
  </si>
  <si>
    <t xml:space="preserve">      - Központosított előirányzat    (944)</t>
  </si>
  <si>
    <t xml:space="preserve">      - Normatív, kötött felhasználású tám.  (943)</t>
  </si>
  <si>
    <t>Szociális segélyek</t>
  </si>
  <si>
    <t xml:space="preserve">bérpótló juttatás 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</si>
  <si>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</si>
  <si>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</si>
  <si>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</si>
  <si>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</si>
  <si>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</si>
  <si>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      - ÖNHIKI, ÖNHIKI egyéb támogatás (945)</t>
  </si>
  <si>
    <t xml:space="preserve">      - Fejlesztési célú támogatás  (947)</t>
  </si>
  <si>
    <t xml:space="preserve">      - Egyéb központi támogatás (947)</t>
  </si>
  <si>
    <t>Felhalmozási és tőke jellegü bev.  (93)</t>
  </si>
  <si>
    <t xml:space="preserve"> Tárgyi eszközök, immateriális javak (931)</t>
  </si>
  <si>
    <t xml:space="preserve"> Önk. Sajátos felhalmozási bevétel  (932)</t>
  </si>
  <si>
    <t xml:space="preserve"> Pénzügyi befektetések bevételei  (933)</t>
  </si>
  <si>
    <t xml:space="preserve"> Támogatásértékű bevételek  (464, 465)</t>
  </si>
  <si>
    <t>-Központi Ktgv.i szrevtől átvett</t>
  </si>
  <si>
    <t>-Fejezeti kez. ei.-tól</t>
  </si>
  <si>
    <t xml:space="preserve">-TB-től átvett </t>
  </si>
  <si>
    <t>-Elkül. állami pénzalapoktól</t>
  </si>
  <si>
    <t xml:space="preserve">- Helyi önkormányzattól átvett </t>
  </si>
  <si>
    <t>-Többcélú kistérs. társulástól átvett</t>
  </si>
  <si>
    <t xml:space="preserve"> Pénzeszköz átvételek  (471, 472)</t>
  </si>
  <si>
    <t xml:space="preserve"> Működési célú pénzeszköz átvétel áh.kivülről</t>
  </si>
  <si>
    <t xml:space="preserve"> Felhalm. célú pénzeszköz átvétel áh.kivülről</t>
  </si>
  <si>
    <t xml:space="preserve"> Támogatások, kölcsönök visszatér.  (46, 19)</t>
  </si>
  <si>
    <t xml:space="preserve">      - Előző  évi ktgv-i kieg.,visszatérítés</t>
  </si>
  <si>
    <t xml:space="preserve">      - Műk. célú kölcsön visszatérülés</t>
  </si>
  <si>
    <t xml:space="preserve">      - Felh. célú kölcsön visszatérülés</t>
  </si>
  <si>
    <t>Bevételek összesen:</t>
  </si>
  <si>
    <t xml:space="preserve"> Hitelek</t>
  </si>
  <si>
    <t xml:space="preserve"> Működési célú hitel felvétele</t>
  </si>
  <si>
    <t>Felhalmozási célú hitel felvétele</t>
  </si>
  <si>
    <t xml:space="preserve"> Pénzforgalom nélküli bevételek</t>
  </si>
  <si>
    <t xml:space="preserve"> Előző évi pénzmaradvány igénybevétele</t>
  </si>
  <si>
    <t xml:space="preserve"> Előző évi vállalk.eredmény igénybevétele</t>
  </si>
  <si>
    <t>Összes  bevétel:</t>
  </si>
  <si>
    <t>Hiány</t>
  </si>
  <si>
    <t>Bevételek mindösszesen:</t>
  </si>
  <si>
    <t>1/B. melléklet 13/2011. (IX. 14.) önkormányzati rendelethez</t>
  </si>
  <si>
    <t xml:space="preserve">ÖNKORMÁNYZAT 2011. évi költségvetés - személyi jellegű  kiadások és munkaadót terhelő járulékok </t>
  </si>
  <si>
    <t xml:space="preserve">A </t>
  </si>
  <si>
    <t xml:space="preserve">B </t>
  </si>
  <si>
    <t>Megnevezés</t>
  </si>
  <si>
    <t>eredeti előirányzat</t>
  </si>
  <si>
    <t xml:space="preserve">Módosított. Ei. </t>
  </si>
  <si>
    <t xml:space="preserve">Személyi juttatások </t>
  </si>
  <si>
    <t>I.1</t>
  </si>
  <si>
    <t xml:space="preserve">Rendszeres személyi juttatások ( 511, 516) </t>
  </si>
  <si>
    <t>I1.1</t>
  </si>
  <si>
    <t>Alapilletmények</t>
  </si>
  <si>
    <t>I1.2</t>
  </si>
  <si>
    <t>Illetménykiegészítések (10%-os )</t>
  </si>
  <si>
    <t>I1.3</t>
  </si>
  <si>
    <t>Nyelvpótlék</t>
  </si>
  <si>
    <t>I1.4</t>
  </si>
  <si>
    <t>Egyéb kötelező illetménypótlékok (jrgyzői, vezetői, ter., osztfő…)</t>
  </si>
  <si>
    <t>I1.5</t>
  </si>
  <si>
    <t>egyéb felttételtől függő pótlékok és juttatások</t>
  </si>
  <si>
    <t>I1.6</t>
  </si>
  <si>
    <t xml:space="preserve">Egyéb juttatások </t>
  </si>
  <si>
    <t>I.2</t>
  </si>
  <si>
    <t xml:space="preserve">Nem rendszeres szemléyi juttatás </t>
  </si>
  <si>
    <t>I.2.1</t>
  </si>
  <si>
    <t>Normatív jutalom</t>
  </si>
  <si>
    <t>I.2.2</t>
  </si>
  <si>
    <t>Teljesítményhez kötött jutalom</t>
  </si>
  <si>
    <t>I.2.3</t>
  </si>
  <si>
    <t>Túlóra</t>
  </si>
  <si>
    <t>I.2.4</t>
  </si>
  <si>
    <t>Helyettesítés</t>
  </si>
  <si>
    <t>I.2.5</t>
  </si>
  <si>
    <t xml:space="preserve">Béreltérítés </t>
  </si>
  <si>
    <t>I.2.6</t>
  </si>
  <si>
    <t xml:space="preserve">Egyéb különféle mukavégzéshez kapcs juttatás </t>
  </si>
  <si>
    <t>I.2.7</t>
  </si>
  <si>
    <t>Munkavégzéshez kapcsolódó juttatások összesen (512,516)</t>
  </si>
  <si>
    <t>I.2.8</t>
  </si>
  <si>
    <t>Végkielégítés</t>
  </si>
  <si>
    <t>I.2.9</t>
  </si>
  <si>
    <t>Jubileumi jutalom</t>
  </si>
  <si>
    <t>I.2.10</t>
  </si>
  <si>
    <t>Foglalkoztatottak sajátos juttatásai összesen   (513,516)</t>
  </si>
  <si>
    <t>I.2.11</t>
  </si>
  <si>
    <t>Üdülési hozzájárulás</t>
  </si>
  <si>
    <t>I.2.12</t>
  </si>
  <si>
    <t>Közlekedési hozzájárulás</t>
  </si>
  <si>
    <t>I.2.13</t>
  </si>
  <si>
    <t>Étkezésihozzájárulás</t>
  </si>
  <si>
    <t>I.2.14</t>
  </si>
  <si>
    <t xml:space="preserve">Egyéb költségtérítés és hozzájárulás </t>
  </si>
  <si>
    <t>I.2.15</t>
  </si>
  <si>
    <t>Személyhez kapcsolódó költségtérítések és hozzájárulások (514, 516)</t>
  </si>
  <si>
    <t>j</t>
  </si>
  <si>
    <t>I.3</t>
  </si>
  <si>
    <t>Külső személyi juttatások   (52)</t>
  </si>
  <si>
    <t>I.3.1</t>
  </si>
  <si>
    <t>Állományba nem tartozók megbízási díja</t>
  </si>
  <si>
    <t>I.3.2</t>
  </si>
  <si>
    <t xml:space="preserve">Helyi önk.képviselők tiszteletdíja </t>
  </si>
  <si>
    <t>I.3.3</t>
  </si>
  <si>
    <t xml:space="preserve">Állományba nem tartozók tiszteletdíja (alpolgármester) </t>
  </si>
  <si>
    <t>Munkaadót terhelő járulékok összesen   (53)</t>
  </si>
  <si>
    <t>I/C. melléklet a 13/2011. (IX. 14.) önkormányzati rendelethez</t>
  </si>
  <si>
    <t xml:space="preserve">ÖNKORMÁNYZAT 2011. évi költségvetés  dologi kiadások </t>
  </si>
  <si>
    <t xml:space="preserve">Megnevezés </t>
  </si>
  <si>
    <t>Dologi kiadások összesen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</si>
  <si>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</si>
  <si>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</si>
  <si>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</si>
  <si>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</si>
  <si>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</si>
  <si>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</si>
  <si>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</si>
  <si>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</si>
  <si>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</si>
  <si>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</si>
  <si>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</si>
  <si>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</si>
  <si>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</si>
  <si>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</si>
  <si>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</si>
  <si>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</si>
  <si>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</si>
  <si>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16.</t>
  </si>
  <si>
    <t>Villamosenergia-szolgáltatás díjai</t>
  </si>
  <si>
    <t>17.</t>
  </si>
  <si>
    <t>Víz- és csatornadíjak</t>
  </si>
  <si>
    <t>18.</t>
  </si>
  <si>
    <t>Karbantartás, kisjavítási szolg. díjak</t>
  </si>
  <si>
    <t>19.</t>
  </si>
  <si>
    <t xml:space="preserve">Egyéb üzemeltetési, fenntartási szolgáltatások </t>
  </si>
  <si>
    <t>20.</t>
  </si>
  <si>
    <t>Vásárolt közszolgáltatások</t>
  </si>
  <si>
    <t>21.</t>
  </si>
  <si>
    <t>Továbbszámlázott szolgáltatások</t>
  </si>
  <si>
    <t>Különféle dologi kiadások            (56)</t>
  </si>
  <si>
    <t>22.</t>
  </si>
  <si>
    <t>Általános forgalmi adó</t>
  </si>
  <si>
    <t>23.</t>
  </si>
  <si>
    <t>Belföldi kiküldetés</t>
  </si>
  <si>
    <t>24.</t>
  </si>
  <si>
    <t xml:space="preserve">Reprezentáció </t>
  </si>
  <si>
    <t>25.</t>
  </si>
  <si>
    <t>Egyéb különféle dologi kiadások</t>
  </si>
  <si>
    <t>26.</t>
  </si>
  <si>
    <t>Számlázott szellemi tevékenység</t>
  </si>
  <si>
    <t>Egyéb folyó kiadások                   (57)</t>
  </si>
  <si>
    <t>27.</t>
  </si>
  <si>
    <t>Különféle költségvetési befizetések</t>
  </si>
  <si>
    <t>28.</t>
  </si>
  <si>
    <t>Adók, díjak egyéb befizetések</t>
  </si>
  <si>
    <t>29.</t>
  </si>
  <si>
    <t>Kamatkiadások (Működési)</t>
  </si>
  <si>
    <t>30.</t>
  </si>
  <si>
    <t>Kamatkiadások (Felhalmozási)</t>
  </si>
  <si>
    <t>Dologi jellegű kiadások összesen</t>
  </si>
  <si>
    <t>I. cím</t>
  </si>
  <si>
    <t xml:space="preserve">Polgármesteri Hivatal mérlege bevételi forrásonként és kiadási előirányzatonként </t>
  </si>
  <si>
    <t>T</t>
  </si>
  <si>
    <t>Bevételek</t>
  </si>
  <si>
    <t xml:space="preserve">Kiadások </t>
  </si>
  <si>
    <t>Módosított elirányzat</t>
  </si>
  <si>
    <t>I/A. cím</t>
  </si>
  <si>
    <t xml:space="preserve">Polgármesteri Hivatal bevétele forrásonként 
2011.évi eredeti  előirányzat </t>
  </si>
  <si>
    <t xml:space="preserve">F </t>
  </si>
  <si>
    <t xml:space="preserve">Módosított ei. </t>
  </si>
  <si>
    <t xml:space="preserve">      - Egyéb sajátos folyó bevételek (mezőőri)(929)</t>
  </si>
  <si>
    <t>I/B. cím</t>
  </si>
  <si>
    <t xml:space="preserve">Polgármesteri Hivatal 2011. évi költségvetés - személyi jellegű  kiadások és munkaadót terhelő járulékok </t>
  </si>
  <si>
    <t>Mód.ei.</t>
  </si>
  <si>
    <t>I/C. cím</t>
  </si>
  <si>
    <t xml:space="preserve">Polgármesteri Hivatal 2011. évi költségvetés  dologi kiadások </t>
  </si>
  <si>
    <t xml:space="preserve">Polgármesteri Hivatal kiadása szakfeladatonként 
2011. évi eredeti  előirányzat </t>
  </si>
  <si>
    <t xml:space="preserve">2. melléklet  13/2011. (IX. 14.) önkormányzati rendelethez </t>
  </si>
  <si>
    <t xml:space="preserve">Adatok E  Ft-ban </t>
  </si>
  <si>
    <t xml:space="preserve">Sorszám </t>
  </si>
  <si>
    <t xml:space="preserve">E </t>
  </si>
  <si>
    <t>Szakfeladat száma</t>
  </si>
  <si>
    <t xml:space="preserve">Feladat megnevezése </t>
  </si>
  <si>
    <t xml:space="preserve">Beruházások </t>
  </si>
  <si>
    <t xml:space="preserve">Felújítások </t>
  </si>
  <si>
    <t>Egyéb felhalmozási c. kiadások, támogatások</t>
  </si>
  <si>
    <t>Munkaadót terhelő járulékok összesen</t>
  </si>
  <si>
    <t xml:space="preserve">Szociálpo- litikai juttatások </t>
  </si>
  <si>
    <t>Műk.c. támogatások, kölcsönök</t>
  </si>
  <si>
    <t>Általános tartalék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</si>
  <si>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</si>
  <si>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</si>
  <si>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</si>
  <si>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</si>
  <si>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</si>
  <si>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Bűnmegelőzés (településőr) 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</si>
  <si>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</si>
  <si>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</si>
  <si>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</si>
  <si>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</si>
  <si>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</si>
  <si>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Közcélú foglalkoztatás </t>
  </si>
  <si>
    <t xml:space="preserve">Rendszeres szociális segély </t>
  </si>
  <si>
    <t xml:space="preserve">Bérpótló juttatás </t>
  </si>
  <si>
    <t xml:space="preserve">Lakásfenntartási támogatás </t>
  </si>
  <si>
    <t xml:space="preserve">Ápolási díj (alanyi) </t>
  </si>
  <si>
    <t xml:space="preserve">Időskorúak járadéka </t>
  </si>
  <si>
    <t xml:space="preserve">Ápolási díj (mélrányossági) </t>
  </si>
  <si>
    <t xml:space="preserve">Rendszeres gyermekvédelmi kedvezvmény </t>
  </si>
  <si>
    <t xml:space="preserve">Óvodáztatási támogatás </t>
  </si>
  <si>
    <t xml:space="preserve">Mozgáskorlátozottak támogatása </t>
  </si>
  <si>
    <t xml:space="preserve">Átmeneti segély </t>
  </si>
  <si>
    <t xml:space="preserve">Temetési segély </t>
  </si>
  <si>
    <t xml:space="preserve">Közgyógyellátás </t>
  </si>
  <si>
    <t xml:space="preserve">Köztemetés </t>
  </si>
  <si>
    <t xml:space="preserve">Összesen: </t>
  </si>
  <si>
    <t xml:space="preserve">Polgármesteri Hivatal kiadása szakfeladatonként 
2011. évi módosított előirányzat </t>
  </si>
  <si>
    <t>Hitel</t>
  </si>
  <si>
    <t>Egyéb közfoglalkoztatás</t>
  </si>
  <si>
    <t xml:space="preserve">Mezőgazdasági támogatás </t>
  </si>
  <si>
    <t>II. cím</t>
  </si>
  <si>
    <t xml:space="preserve">Gondozási Központ mérlege bevételi forrásonként és kiadási előirányzatonként </t>
  </si>
  <si>
    <t>MÓD.EI.</t>
  </si>
  <si>
    <t>II/A. cím</t>
  </si>
  <si>
    <t xml:space="preserve">Gondozási Központ bevétele forrásonként 
2010.évi eredeti / módosított előirányzat </t>
  </si>
  <si>
    <t>II/B. cím</t>
  </si>
  <si>
    <t xml:space="preserve">Gondozási Központ 2011. évi költségvetés - személyi jellegű  kiadások és munkaadót terhelő járulékok </t>
  </si>
  <si>
    <t xml:space="preserve">Mód.ei. </t>
  </si>
  <si>
    <t>Egyéb kötelező illetménypótlékok (jegyzői, vezetői, ter., osztfő…)</t>
  </si>
  <si>
    <t>II/C. cím</t>
  </si>
  <si>
    <t xml:space="preserve">Gondozási Központ 2011. évi költségvetés  dologi kiadások és önkormányzat által folyósított ellátások </t>
  </si>
  <si>
    <t>Szakmai anyag, kisértékű tárgyi eszközök, szellemi termékek</t>
  </si>
  <si>
    <t xml:space="preserve">Gondozási Központ kiadása szakfeladatonként 
2011. évi eredeti  előirányzat </t>
  </si>
  <si>
    <t xml:space="preserve">3. melléklet  13/2011. (IX. 14.) önkormányzati rendelethez </t>
  </si>
  <si>
    <t xml:space="preserve">Szakfeladat száma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</si>
  <si>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</si>
  <si>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</si>
  <si>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</si>
  <si>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</si>
  <si>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</si>
  <si>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Gondozási Központ kiadása szakfeladatonként 
2011. évi módosított előirányzat </t>
  </si>
  <si>
    <t xml:space="preserve">Az Önkormányzat által folyósított szociális juttatások 
eredeti / mód. előirányzat </t>
  </si>
  <si>
    <t>4. melléklet  13/2011. (IX. 14.) önkormányzati rendelethez</t>
  </si>
  <si>
    <t xml:space="preserve">Adatok E Ft-ban.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</si>
  <si>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</si>
  <si>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</si>
  <si>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</si>
  <si>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</si>
  <si>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</si>
  <si>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</si>
  <si>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</si>
  <si>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</si>
  <si>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</si>
  <si>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</si>
  <si>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</si>
  <si>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</si>
  <si>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Mindösszesen: </t>
  </si>
  <si>
    <t>Monostorpályi Község Önkormányzat</t>
  </si>
  <si>
    <t xml:space="preserve">Az önkormányzat 2011. évi felhalmozási bevételei és kiadásai forrásonként és feladatonként </t>
  </si>
  <si>
    <t>5. melléklet  13/2011. (IX. 14.) önkormányzati rendelethez</t>
  </si>
  <si>
    <t>Adatok E Ft-ban</t>
  </si>
  <si>
    <t>Szak- feladat</t>
  </si>
  <si>
    <t>mód.ei.</t>
  </si>
  <si>
    <t xml:space="preserve">Teljesítés </t>
  </si>
  <si>
    <t xml:space="preserve">Teljesítés %-a </t>
  </si>
  <si>
    <t>Kiadások</t>
  </si>
  <si>
    <t xml:space="preserve">H </t>
  </si>
  <si>
    <t xml:space="preserve">Polgármesteri Hivatal </t>
  </si>
  <si>
    <t xml:space="preserve">I. </t>
  </si>
  <si>
    <t>1.1</t>
  </si>
  <si>
    <t>(SZJA bevétel helyben maradó része) Lakáshoz  jutás feladatai jogcímen figyelembe vehető  támogatás</t>
  </si>
  <si>
    <t>Szellemi termék vásárlása (szg.-es program)</t>
  </si>
  <si>
    <t>1.2</t>
  </si>
  <si>
    <t xml:space="preserve">Kommunális adó bevétel </t>
  </si>
  <si>
    <t xml:space="preserve">Renezési terv </t>
  </si>
  <si>
    <t>1.3</t>
  </si>
  <si>
    <t xml:space="preserve">Felhalmozási célú pénzeszköz átvétel alapítványtól </t>
  </si>
  <si>
    <t xml:space="preserve">Pályázatok önrészei (belvízelvezetés, iskola energetikai pályázata, kerékpárút kiépítése, faluközpont kialakítása, briket-pellet fűtés, napelempark pályázat) </t>
  </si>
  <si>
    <t>1.4</t>
  </si>
  <si>
    <t xml:space="preserve">Környezetvédelmi Alap </t>
  </si>
  <si>
    <t xml:space="preserve">Felhalmozási célú pénzeszköz átvétel önkormányzattól (Hosszúpályi szennyvizes ÁFA összege) </t>
  </si>
  <si>
    <t xml:space="preserve">II. </t>
  </si>
  <si>
    <t>2.1</t>
  </si>
  <si>
    <t xml:space="preserve">Kossuth Iskola felújítása </t>
  </si>
  <si>
    <t>2.2</t>
  </si>
  <si>
    <t xml:space="preserve">Művelődési Ház felújítása </t>
  </si>
  <si>
    <t>2.3</t>
  </si>
  <si>
    <t xml:space="preserve">Orvosi rendelő felújítása </t>
  </si>
  <si>
    <t>Gondozási központ felújítása</t>
  </si>
  <si>
    <t xml:space="preserve">III. </t>
  </si>
  <si>
    <t xml:space="preserve">Egyéb felhalmozási célú kiadás, támogatás </t>
  </si>
  <si>
    <t>3.1</t>
  </si>
  <si>
    <t>Vízmű részére ivóvízminőségjavító program, alap.</t>
  </si>
  <si>
    <t>Felhalmozási bevételek összesen:</t>
  </si>
  <si>
    <t xml:space="preserve">Felhalmozási kiadások összesen: </t>
  </si>
  <si>
    <t xml:space="preserve">Különbözet (hiány): </t>
  </si>
  <si>
    <t xml:space="preserve">Többlet: </t>
  </si>
  <si>
    <t xml:space="preserve">Monostropályi Község Önkormányzat
Finanszírozási ütemterve intézményenként
Bevétel és Kiadás 2011.évi eredeti / módosított előirányzat </t>
  </si>
  <si>
    <t>6. melléklet  13/2011. (IX. 14.) önkormányzati rendelethez</t>
  </si>
  <si>
    <t>Intézmény megnevezése</t>
  </si>
  <si>
    <t xml:space="preserve">Bevétel/Kiadás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</si>
  <si>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</si>
  <si>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</si>
  <si>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</si>
  <si>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</si>
  <si>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</si>
  <si>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</si>
  <si>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</si>
  <si>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</si>
  <si>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</si>
  <si>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</si>
  <si>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</si>
  <si>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</si>
  <si>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</si>
  <si>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Polgármesteri Hivatal</t>
  </si>
  <si>
    <t>Bevétel</t>
  </si>
  <si>
    <t>Kiadás</t>
  </si>
  <si>
    <t xml:space="preserve">Gondozási Központ </t>
  </si>
  <si>
    <t>Összesen:</t>
  </si>
  <si>
    <t>Bevétel-Kiadás</t>
  </si>
  <si>
    <t>Monostorpályi Község Önkormányzat 2011. évi költségvetése több éves kihatással járó kötelezettségek</t>
  </si>
  <si>
    <t>7. melléklet  13/2011. (IX. 14.)) önkormányzati rendelethez</t>
  </si>
  <si>
    <t>Hitelállomány</t>
  </si>
  <si>
    <t>adatok E Ft-ban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</si>
  <si>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</si>
  <si>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</si>
  <si>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</si>
  <si>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</si>
  <si>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</si>
  <si>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</si>
  <si>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</si>
  <si>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</si>
  <si>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</si>
  <si>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</si>
  <si>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</si>
  <si>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</si>
  <si>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</si>
  <si>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</si>
  <si>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</si>
  <si>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</si>
  <si>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</si>
  <si>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1. </t>
  </si>
  <si>
    <t xml:space="preserve">A költségvetés elfogadásakor nincs. </t>
  </si>
  <si>
    <t>Beruházások</t>
  </si>
  <si>
    <t>Beruházási kötelezettségek</t>
  </si>
  <si>
    <t>Támogatási forrás</t>
  </si>
  <si>
    <t>Kezdés időpontja</t>
  </si>
  <si>
    <t>Befejezési határidő</t>
  </si>
  <si>
    <t xml:space="preserve">2011. évi </t>
  </si>
  <si>
    <t xml:space="preserve">2012. évi </t>
  </si>
  <si>
    <t xml:space="preserve">2013. évi </t>
  </si>
  <si>
    <t xml:space="preserve">2014. évi </t>
  </si>
  <si>
    <t>Támoga-tás össz.</t>
  </si>
  <si>
    <t>Saját forrás</t>
  </si>
  <si>
    <t>Szennyvíztísztító és hálózat építés</t>
  </si>
  <si>
    <t xml:space="preserve">KEOP 1.2.0 1/F. </t>
  </si>
  <si>
    <t>Nem ismert</t>
  </si>
  <si>
    <t>Beruházási kötelezettségek összesen</t>
  </si>
  <si>
    <t>8. melléklet a  13/2011. (IX. 14.) önkormányzati rendelethez</t>
  </si>
  <si>
    <t xml:space="preserve">MONOSTORPÁLYI KÖZSÉG ÖNKORMÁNYZATA </t>
  </si>
  <si>
    <t xml:space="preserve">2011. évi  költségvetés  -  Önkormányzat létszámkerete </t>
  </si>
  <si>
    <t>Álláshely / Alkalmazottak (Fő)</t>
  </si>
  <si>
    <t>Támogatott foglalkoztatás</t>
  </si>
  <si>
    <t>Polgármesteri Hivatal összesen:</t>
  </si>
  <si>
    <t>- teljes munkaidőben foglalkoztatott köztisztviselők</t>
  </si>
  <si>
    <t xml:space="preserve">- egyéb foglalkoztatott </t>
  </si>
  <si>
    <t>Gondozási Központ összesen:</t>
  </si>
  <si>
    <t>- teljes munkaidőben foglalkoztatott közalkalmazott</t>
  </si>
  <si>
    <t>- teljes munkaidőben foglalkoztatott közfoglalkoztatott</t>
  </si>
  <si>
    <t xml:space="preserve">Mezőőr </t>
  </si>
  <si>
    <t xml:space="preserve">Könyvtár </t>
  </si>
  <si>
    <t xml:space="preserve">Óvoda </t>
  </si>
  <si>
    <t xml:space="preserve">Általános Iskola </t>
  </si>
  <si>
    <r>
      <t>Megjegyzés: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Az óvoda és az iskola intézményfenntartói társulásban van, az adatok csak tájékoztató jellegűek. Az iskolánál a 24 fő tartalmaz 1 fő 4 órában foglalkoztatott dolgozót is.</t>
    </r>
    <r>
      <rPr>
        <b/>
        <sz val="12"/>
        <rFont val="Times New Roman"/>
        <family val="1"/>
      </rPr>
      <t xml:space="preserve"> </t>
    </r>
  </si>
  <si>
    <t xml:space="preserve">Az Önkormányzat által támogatni kívánt szervezetek, átadott pénzeszközök, befizetések, díjak  
eredeti /módosított előirányzat </t>
  </si>
  <si>
    <t>9. melléklet  13/2011. (IX. 14.)) önkormányzati rendelethez</t>
  </si>
  <si>
    <t xml:space="preserve">MÓD.EI. </t>
  </si>
  <si>
    <t xml:space="preserve">Összeg </t>
  </si>
  <si>
    <t xml:space="preserve">Kiemelt előirányzat </t>
  </si>
  <si>
    <t xml:space="preserve">Intézményeknek </t>
  </si>
  <si>
    <t xml:space="preserve">Oktatási intézménynek átadott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</si>
  <si>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</si>
  <si>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</si>
  <si>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</si>
  <si>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Létavértes Önkéntes Tűzoltó Egyesület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</si>
  <si>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</si>
  <si>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</si>
  <si>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</si>
  <si>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Létavértes Lovasrendőrség Közalapítvány </t>
  </si>
  <si>
    <t xml:space="preserve">Látásnélküli Világ Egyesület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</si>
  <si>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</si>
  <si>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</si>
  <si>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</si>
  <si>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</si>
  <si>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Egyéb befizetések, hozzájárulások, tagdíjak </t>
  </si>
  <si>
    <t xml:space="preserve">HBM Katasztófavédelem </t>
  </si>
  <si>
    <t xml:space="preserve">Dologi kiadás </t>
  </si>
  <si>
    <t xml:space="preserve">Létavértesi Mentőállomás </t>
  </si>
  <si>
    <t xml:space="preserve">Berettyóvízgazdálkodási Társulás </t>
  </si>
  <si>
    <t xml:space="preserve">Szignál Biztosító </t>
  </si>
  <si>
    <t xml:space="preserve">Saldo Tagdíj </t>
  </si>
  <si>
    <t xml:space="preserve">Dahut </t>
  </si>
  <si>
    <t xml:space="preserve">TÖOSZ </t>
  </si>
  <si>
    <t xml:space="preserve">Daöt </t>
  </si>
  <si>
    <t xml:space="preserve">HBM Területfejlesztési tanács </t>
  </si>
  <si>
    <t xml:space="preserve">Statisztikai tevékenység </t>
  </si>
  <si>
    <t>Iskola</t>
  </si>
  <si>
    <t>Óvodai étkeztetés</t>
  </si>
  <si>
    <t xml:space="preserve">Iskolai intézményi étkeztetés </t>
  </si>
  <si>
    <t>1.5</t>
  </si>
  <si>
    <t>1.6</t>
  </si>
  <si>
    <t xml:space="preserve">Felh.pénzeszköz átvétel alapítványtól idősek nappali ellátása </t>
  </si>
  <si>
    <t xml:space="preserve">Felh. Pénzeszköz átvétele alapítványtól időskorúak benntlakásos intézménye </t>
  </si>
  <si>
    <t>1.7</t>
  </si>
  <si>
    <t xml:space="preserve">Komposztáló ládák </t>
  </si>
  <si>
    <t>Napkollektor iskola</t>
  </si>
  <si>
    <t xml:space="preserve">Napkollektor ÖNO </t>
  </si>
  <si>
    <t>1.8</t>
  </si>
  <si>
    <t>1.9</t>
  </si>
  <si>
    <t>1.10</t>
  </si>
  <si>
    <t xml:space="preserve">Mg.támogatás fűkasza vásárlása </t>
  </si>
  <si>
    <t xml:space="preserve">Winmenza program vásárlása </t>
  </si>
  <si>
    <t xml:space="preserve">Fűkasza vásárlása </t>
  </si>
  <si>
    <t xml:space="preserve">Napkollektor gondozási központ </t>
  </si>
  <si>
    <t xml:space="preserve">Napkollektor iskola </t>
  </si>
  <si>
    <t>2.4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</si>
</sst>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</numFmts>
  <fonts count="10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color indexed="53"/>
      <name val="Times New Roman CE"/>
      <family val="1"/>
    </font>
    <font>
      <sz val="12"/>
      <color indexed="10"/>
      <name val="Times New Roman CE"/>
      <family val="1"/>
    </font>
    <font>
      <b/>
      <sz val="48"/>
      <name val="Times New Roman CE"/>
      <family val="1"/>
    </font>
    <font>
      <b/>
      <sz val="72"/>
      <name val="Times New Roman CE"/>
      <family val="1"/>
    </font>
    <font>
      <b/>
      <u val="single"/>
      <sz val="72"/>
      <name val="Times New Roman CE"/>
      <family val="1"/>
    </font>
    <font>
      <b/>
      <sz val="36"/>
      <name val="Times New Roman CE"/>
      <family val="1"/>
    </font>
    <font>
      <b/>
      <sz val="20"/>
      <name val="Times New Roman CE"/>
      <family val="1"/>
    </font>
    <font>
      <b/>
      <sz val="26"/>
      <name val="Times New Roman CE"/>
      <family val="1"/>
    </font>
    <font>
      <b/>
      <sz val="12"/>
      <name val="Times New Roman CE"/>
      <family val="1"/>
    </font>
    <font>
      <sz val="48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sz val="48"/>
      <color indexed="53"/>
      <name val="Times New Roman CE"/>
      <family val="1"/>
    </font>
    <font>
      <b/>
      <i/>
      <sz val="36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sz val="26"/>
      <name val="Times New Roman CE"/>
      <family val="1"/>
    </font>
    <font>
      <b/>
      <sz val="48"/>
      <color indexed="53"/>
      <name val="Times New Roman CE"/>
      <family val="1"/>
    </font>
    <font>
      <b/>
      <sz val="48"/>
      <color indexed="10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16"/>
      <name val="Times New Roman"/>
      <family val="1"/>
    </font>
    <font>
      <i/>
      <sz val="30"/>
      <name val="Times New Roman"/>
      <family val="1"/>
    </font>
    <font>
      <sz val="16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55"/>
      <name val="Times New Roman CE"/>
      <family val="1"/>
    </font>
    <font>
      <sz val="55"/>
      <name val="Times New Roman CE"/>
      <family val="1"/>
    </font>
    <font>
      <sz val="55"/>
      <color indexed="53"/>
      <name val="Times New Roman CE"/>
      <family val="1"/>
    </font>
    <font>
      <i/>
      <sz val="55"/>
      <name val="Times New Roman CE"/>
      <family val="1"/>
    </font>
    <font>
      <b/>
      <i/>
      <sz val="55"/>
      <name val="Times New Roman CE"/>
      <family val="1"/>
    </font>
    <font>
      <i/>
      <sz val="55"/>
      <color indexed="10"/>
      <name val="Times New Roman CE"/>
      <family val="1"/>
    </font>
    <font>
      <b/>
      <sz val="55"/>
      <color indexed="53"/>
      <name val="Times New Roman CE"/>
      <family val="1"/>
    </font>
    <font>
      <sz val="65"/>
      <name val="Times New Roman CE"/>
      <family val="1"/>
    </font>
    <font>
      <sz val="65"/>
      <color indexed="53"/>
      <name val="Times New Roman CE"/>
      <family val="1"/>
    </font>
    <font>
      <i/>
      <sz val="65"/>
      <name val="Times New Roman CE"/>
      <family val="1"/>
    </font>
    <font>
      <i/>
      <sz val="65"/>
      <color indexed="10"/>
      <name val="Times New Roman CE"/>
      <family val="1"/>
    </font>
    <font>
      <b/>
      <sz val="65"/>
      <name val="Times New Roman CE"/>
      <family val="1"/>
    </font>
    <font>
      <b/>
      <sz val="65"/>
      <color indexed="53"/>
      <name val="Times New Roman CE"/>
      <family val="1"/>
    </font>
    <font>
      <b/>
      <sz val="55"/>
      <color indexed="10"/>
      <name val="Times New Roman CE"/>
      <family val="1"/>
    </font>
    <font>
      <sz val="26"/>
      <name val="Times New Roman"/>
      <family val="1"/>
    </font>
    <font>
      <b/>
      <sz val="33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0" fillId="22" borderId="7" applyNumberFormat="0" applyFont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7" fillId="29" borderId="0" applyNumberFormat="0" applyBorder="0" applyAlignment="0" applyProtection="0"/>
    <xf numFmtId="0" fontId="98" fillId="30" borderId="8" applyNumberFormat="0" applyAlignment="0" applyProtection="0"/>
    <xf numFmtId="0" fontId="9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1" fillId="0" borderId="0" applyFill="0" applyBorder="0" applyAlignment="0" applyProtection="0"/>
  </cellStyleXfs>
  <cellXfs count="539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3" fontId="2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2" fillId="0" borderId="10" xfId="56" applyFont="1" applyFill="1" applyBorder="1" applyAlignment="1">
      <alignment vertical="center"/>
      <protection/>
    </xf>
    <xf numFmtId="0" fontId="2" fillId="0" borderId="11" xfId="56" applyFont="1" applyFill="1" applyBorder="1" applyAlignment="1">
      <alignment vertical="center"/>
      <protection/>
    </xf>
    <xf numFmtId="0" fontId="2" fillId="0" borderId="0" xfId="56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0" fontId="2" fillId="0" borderId="12" xfId="56" applyFont="1" applyFill="1" applyBorder="1" applyAlignment="1">
      <alignment vertical="center"/>
      <protection/>
    </xf>
    <xf numFmtId="3" fontId="8" fillId="33" borderId="13" xfId="56" applyNumberFormat="1" applyFont="1" applyFill="1" applyBorder="1" applyAlignment="1">
      <alignment horizontal="center" vertical="center"/>
      <protection/>
    </xf>
    <xf numFmtId="3" fontId="8" fillId="33" borderId="0" xfId="56" applyNumberFormat="1" applyFont="1" applyFill="1" applyBorder="1" applyAlignment="1">
      <alignment horizontal="center" vertical="center"/>
      <protection/>
    </xf>
    <xf numFmtId="3" fontId="8" fillId="33" borderId="12" xfId="56" applyNumberFormat="1" applyFont="1" applyFill="1" applyBorder="1" applyAlignment="1">
      <alignment horizontal="center" vertical="center"/>
      <protection/>
    </xf>
    <xf numFmtId="3" fontId="8" fillId="33" borderId="14" xfId="56" applyNumberFormat="1" applyFont="1" applyFill="1" applyBorder="1" applyAlignment="1">
      <alignment horizontal="center" vertical="center"/>
      <protection/>
    </xf>
    <xf numFmtId="3" fontId="5" fillId="33" borderId="15" xfId="56" applyNumberFormat="1" applyFont="1" applyFill="1" applyBorder="1" applyAlignment="1">
      <alignment horizontal="center" vertical="center"/>
      <protection/>
    </xf>
    <xf numFmtId="3" fontId="5" fillId="33" borderId="16" xfId="56" applyNumberFormat="1" applyFont="1" applyFill="1" applyBorder="1" applyAlignment="1">
      <alignment horizontal="center" vertical="center"/>
      <protection/>
    </xf>
    <xf numFmtId="3" fontId="5" fillId="33" borderId="17" xfId="56" applyNumberFormat="1" applyFont="1" applyFill="1" applyBorder="1" applyAlignment="1">
      <alignment horizontal="center" vertical="center"/>
      <protection/>
    </xf>
    <xf numFmtId="3" fontId="8" fillId="33" borderId="15" xfId="56" applyNumberFormat="1" applyFont="1" applyFill="1" applyBorder="1" applyAlignment="1">
      <alignment horizontal="center" vertical="center"/>
      <protection/>
    </xf>
    <xf numFmtId="3" fontId="9" fillId="33" borderId="14" xfId="56" applyNumberFormat="1" applyFont="1" applyFill="1" applyBorder="1" applyAlignment="1">
      <alignment horizontal="center" vertical="center"/>
      <protection/>
    </xf>
    <xf numFmtId="3" fontId="9" fillId="33" borderId="18" xfId="56" applyNumberFormat="1" applyFont="1" applyFill="1" applyBorder="1" applyAlignment="1">
      <alignment horizontal="center" vertical="center"/>
      <protection/>
    </xf>
    <xf numFmtId="3" fontId="9" fillId="33" borderId="15" xfId="56" applyNumberFormat="1" applyFont="1" applyFill="1" applyBorder="1" applyAlignment="1">
      <alignment horizontal="center" vertical="center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3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9" xfId="56" applyFont="1" applyFill="1" applyBorder="1" applyAlignment="1">
      <alignment horizontal="center" vertical="center" wrapText="1"/>
      <protection/>
    </xf>
    <xf numFmtId="3" fontId="9" fillId="33" borderId="20" xfId="56" applyNumberFormat="1" applyFont="1" applyFill="1" applyBorder="1" applyAlignment="1">
      <alignment horizontal="center" vertical="center"/>
      <protection/>
    </xf>
    <xf numFmtId="3" fontId="8" fillId="33" borderId="17" xfId="56" applyNumberFormat="1" applyFont="1" applyFill="1" applyBorder="1" applyAlignment="1">
      <alignment horizontal="center" vertical="center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3" fontId="8" fillId="33" borderId="16" xfId="56" applyNumberFormat="1" applyFont="1" applyFill="1" applyBorder="1" applyAlignment="1">
      <alignment horizontal="center" vertical="center"/>
      <protection/>
    </xf>
    <xf numFmtId="3" fontId="9" fillId="33" borderId="21" xfId="56" applyNumberFormat="1" applyFont="1" applyFill="1" applyBorder="1" applyAlignment="1">
      <alignment horizontal="center" vertical="center"/>
      <protection/>
    </xf>
    <xf numFmtId="0" fontId="10" fillId="33" borderId="19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vertical="center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right" vertical="center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3" fontId="12" fillId="0" borderId="17" xfId="56" applyNumberFormat="1" applyFont="1" applyFill="1" applyBorder="1" applyAlignment="1">
      <alignment vertical="center"/>
      <protection/>
    </xf>
    <xf numFmtId="3" fontId="13" fillId="0" borderId="17" xfId="54" applyNumberFormat="1" applyFont="1" applyFill="1" applyBorder="1" applyAlignment="1">
      <alignment vertical="center"/>
      <protection/>
    </xf>
    <xf numFmtId="0" fontId="14" fillId="0" borderId="0" xfId="56" applyFont="1" applyFill="1" applyAlignment="1">
      <alignment vertical="center"/>
      <protection/>
    </xf>
    <xf numFmtId="3" fontId="13" fillId="0" borderId="17" xfId="56" applyNumberFormat="1" applyFont="1" applyFill="1" applyBorder="1" applyAlignment="1">
      <alignment vertical="center"/>
      <protection/>
    </xf>
    <xf numFmtId="3" fontId="12" fillId="0" borderId="17" xfId="54" applyNumberFormat="1" applyFont="1" applyFill="1" applyBorder="1" applyAlignment="1">
      <alignment vertical="center"/>
      <protection/>
    </xf>
    <xf numFmtId="0" fontId="15" fillId="0" borderId="0" xfId="56" applyFont="1" applyFill="1" applyAlignment="1">
      <alignment vertical="center"/>
      <protection/>
    </xf>
    <xf numFmtId="3" fontId="12" fillId="0" borderId="17" xfId="54" applyNumberFormat="1" applyFont="1" applyFill="1" applyBorder="1" applyAlignment="1">
      <alignment horizontal="right" vertical="center"/>
      <protection/>
    </xf>
    <xf numFmtId="3" fontId="12" fillId="0" borderId="0" xfId="56" applyNumberFormat="1" applyFont="1" applyFill="1" applyAlignment="1">
      <alignment vertical="center"/>
      <protection/>
    </xf>
    <xf numFmtId="0" fontId="16" fillId="0" borderId="0" xfId="56" applyFont="1" applyFill="1" applyAlignment="1">
      <alignment vertical="center"/>
      <protection/>
    </xf>
    <xf numFmtId="3" fontId="12" fillId="0" borderId="17" xfId="56" applyNumberFormat="1" applyFont="1" applyFill="1" applyBorder="1" applyAlignment="1">
      <alignment horizontal="center" vertical="center"/>
      <protection/>
    </xf>
    <xf numFmtId="3" fontId="17" fillId="0" borderId="17" xfId="56" applyNumberFormat="1" applyFont="1" applyFill="1" applyBorder="1" applyAlignment="1">
      <alignment horizontal="center" vertical="center"/>
      <protection/>
    </xf>
    <xf numFmtId="3" fontId="13" fillId="0" borderId="17" xfId="56" applyNumberFormat="1" applyFont="1" applyFill="1" applyBorder="1" applyAlignment="1">
      <alignment horizontal="center" vertical="center"/>
      <protection/>
    </xf>
    <xf numFmtId="3" fontId="19" fillId="0" borderId="17" xfId="56" applyNumberFormat="1" applyFont="1" applyFill="1" applyBorder="1" applyAlignment="1">
      <alignment horizontal="center" vertical="center"/>
      <protection/>
    </xf>
    <xf numFmtId="3" fontId="13" fillId="0" borderId="19" xfId="56" applyNumberFormat="1" applyFont="1" applyFill="1" applyBorder="1" applyAlignment="1">
      <alignment horizontal="center" vertical="center"/>
      <protection/>
    </xf>
    <xf numFmtId="0" fontId="10" fillId="0" borderId="17" xfId="56" applyFont="1" applyFill="1" applyBorder="1" applyAlignment="1">
      <alignment horizontal="left" vertical="center"/>
      <protection/>
    </xf>
    <xf numFmtId="3" fontId="12" fillId="34" borderId="17" xfId="56" applyNumberFormat="1" applyFont="1" applyFill="1" applyBorder="1" applyAlignment="1">
      <alignment horizontal="right" vertical="center"/>
      <protection/>
    </xf>
    <xf numFmtId="3" fontId="20" fillId="0" borderId="17" xfId="56" applyNumberFormat="1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3" fontId="5" fillId="33" borderId="17" xfId="56" applyNumberFormat="1" applyFont="1" applyFill="1" applyBorder="1" applyAlignment="1">
      <alignment horizontal="right" vertical="center"/>
      <protection/>
    </xf>
    <xf numFmtId="3" fontId="8" fillId="33" borderId="17" xfId="56" applyNumberFormat="1" applyFont="1" applyFill="1" applyBorder="1" applyAlignment="1">
      <alignment horizontal="right" vertical="center"/>
      <protection/>
    </xf>
    <xf numFmtId="0" fontId="14" fillId="33" borderId="0" xfId="56" applyFont="1" applyFill="1" applyAlignment="1">
      <alignment vertical="center"/>
      <protection/>
    </xf>
    <xf numFmtId="3" fontId="21" fillId="0" borderId="0" xfId="56" applyNumberFormat="1" applyFont="1" applyFill="1" applyAlignment="1">
      <alignment vertical="center"/>
      <protection/>
    </xf>
    <xf numFmtId="3" fontId="5" fillId="35" borderId="17" xfId="56" applyNumberFormat="1" applyFont="1" applyFill="1" applyBorder="1" applyAlignment="1">
      <alignment vertical="center"/>
      <protection/>
    </xf>
    <xf numFmtId="3" fontId="5" fillId="35" borderId="19" xfId="56" applyNumberFormat="1" applyFont="1" applyFill="1" applyBorder="1" applyAlignment="1">
      <alignment vertical="center"/>
      <protection/>
    </xf>
    <xf numFmtId="3" fontId="22" fillId="35" borderId="17" xfId="56" applyNumberFormat="1" applyFont="1" applyFill="1" applyBorder="1" applyAlignment="1">
      <alignment vertical="center"/>
      <protection/>
    </xf>
    <xf numFmtId="3" fontId="8" fillId="35" borderId="17" xfId="56" applyNumberFormat="1" applyFont="1" applyFill="1" applyBorder="1" applyAlignment="1">
      <alignment horizontal="center" vertical="center"/>
      <protection/>
    </xf>
    <xf numFmtId="0" fontId="9" fillId="35" borderId="20" xfId="56" applyFont="1" applyFill="1" applyBorder="1" applyAlignment="1">
      <alignment vertical="center"/>
      <protection/>
    </xf>
    <xf numFmtId="0" fontId="9" fillId="35" borderId="17" xfId="56" applyFont="1" applyFill="1" applyBorder="1" applyAlignment="1">
      <alignment vertical="center"/>
      <protection/>
    </xf>
    <xf numFmtId="0" fontId="5" fillId="35" borderId="17" xfId="56" applyFont="1" applyFill="1" applyBorder="1" applyAlignment="1">
      <alignment vertical="center"/>
      <protection/>
    </xf>
    <xf numFmtId="3" fontId="5" fillId="35" borderId="17" xfId="56" applyNumberFormat="1" applyFont="1" applyFill="1" applyBorder="1" applyAlignment="1">
      <alignment vertical="center" wrapText="1"/>
      <protection/>
    </xf>
    <xf numFmtId="3" fontId="5" fillId="35" borderId="20" xfId="56" applyNumberFormat="1" applyFont="1" applyFill="1" applyBorder="1" applyAlignment="1">
      <alignment vertical="center"/>
      <protection/>
    </xf>
    <xf numFmtId="3" fontId="23" fillId="35" borderId="17" xfId="56" applyNumberFormat="1" applyFont="1" applyFill="1" applyBorder="1" applyAlignment="1">
      <alignment vertical="center"/>
      <protection/>
    </xf>
    <xf numFmtId="0" fontId="21" fillId="0" borderId="0" xfId="56" applyFont="1" applyFill="1" applyAlignment="1">
      <alignment vertical="center"/>
      <protection/>
    </xf>
    <xf numFmtId="0" fontId="24" fillId="0" borderId="17" xfId="55" applyFont="1" applyBorder="1" applyAlignment="1">
      <alignment horizontal="center"/>
      <protection/>
    </xf>
    <xf numFmtId="49" fontId="25" fillId="0" borderId="17" xfId="55" applyNumberFormat="1" applyFont="1" applyBorder="1">
      <alignment/>
      <protection/>
    </xf>
    <xf numFmtId="0" fontId="25" fillId="0" borderId="17" xfId="55" applyFont="1" applyBorder="1">
      <alignment/>
      <protection/>
    </xf>
    <xf numFmtId="0" fontId="24" fillId="0" borderId="17" xfId="55" applyFont="1" applyBorder="1">
      <alignment/>
      <protection/>
    </xf>
    <xf numFmtId="0" fontId="27" fillId="33" borderId="17" xfId="55" applyFont="1" applyFill="1" applyBorder="1" applyAlignment="1">
      <alignment horizontal="center" vertical="center"/>
      <protection/>
    </xf>
    <xf numFmtId="0" fontId="25" fillId="0" borderId="17" xfId="55" applyFont="1" applyBorder="1" applyAlignment="1">
      <alignment horizontal="center"/>
      <protection/>
    </xf>
    <xf numFmtId="0" fontId="25" fillId="0" borderId="22" xfId="55" applyFont="1" applyBorder="1">
      <alignment/>
      <protection/>
    </xf>
    <xf numFmtId="0" fontId="29" fillId="33" borderId="17" xfId="55" applyFont="1" applyFill="1" applyBorder="1" applyAlignment="1">
      <alignment horizontal="center" vertical="center"/>
      <protection/>
    </xf>
    <xf numFmtId="49" fontId="29" fillId="33" borderId="17" xfId="55" applyNumberFormat="1" applyFont="1" applyFill="1" applyBorder="1" applyAlignment="1">
      <alignment vertical="center"/>
      <protection/>
    </xf>
    <xf numFmtId="0" fontId="29" fillId="33" borderId="17" xfId="55" applyFont="1" applyFill="1" applyBorder="1" applyAlignment="1">
      <alignment vertical="center"/>
      <protection/>
    </xf>
    <xf numFmtId="3" fontId="29" fillId="33" borderId="17" xfId="55" applyNumberFormat="1" applyFont="1" applyFill="1" applyBorder="1" applyAlignment="1">
      <alignment vertical="center"/>
      <protection/>
    </xf>
    <xf numFmtId="0" fontId="25" fillId="33" borderId="23" xfId="55" applyFont="1" applyFill="1" applyBorder="1" applyAlignment="1">
      <alignment vertical="center"/>
      <protection/>
    </xf>
    <xf numFmtId="49" fontId="30" fillId="33" borderId="17" xfId="55" applyNumberFormat="1" applyFont="1" applyFill="1" applyBorder="1" applyAlignment="1">
      <alignment vertical="center"/>
      <protection/>
    </xf>
    <xf numFmtId="0" fontId="31" fillId="33" borderId="17" xfId="55" applyFont="1" applyFill="1" applyBorder="1" applyAlignment="1">
      <alignment vertical="center"/>
      <protection/>
    </xf>
    <xf numFmtId="0" fontId="25" fillId="33" borderId="16" xfId="55" applyFont="1" applyFill="1" applyBorder="1" applyAlignment="1">
      <alignment vertical="center"/>
      <protection/>
    </xf>
    <xf numFmtId="0" fontId="29" fillId="0" borderId="17" xfId="55" applyFont="1" applyBorder="1" applyAlignment="1">
      <alignment horizontal="center" vertical="center"/>
      <protection/>
    </xf>
    <xf numFmtId="49" fontId="30" fillId="0" borderId="17" xfId="55" applyNumberFormat="1" applyFont="1" applyBorder="1" applyAlignment="1">
      <alignment horizontal="right" vertical="center"/>
      <protection/>
    </xf>
    <xf numFmtId="0" fontId="30" fillId="0" borderId="17" xfId="55" applyFont="1" applyBorder="1" applyAlignment="1">
      <alignment horizontal="left" vertical="center"/>
      <protection/>
    </xf>
    <xf numFmtId="3" fontId="29" fillId="0" borderId="17" xfId="55" applyNumberFormat="1" applyFont="1" applyFill="1" applyBorder="1" applyAlignment="1">
      <alignment vertical="center"/>
      <protection/>
    </xf>
    <xf numFmtId="0" fontId="25" fillId="0" borderId="17" xfId="55" applyFont="1" applyBorder="1" applyAlignment="1">
      <alignment vertical="center"/>
      <protection/>
    </xf>
    <xf numFmtId="0" fontId="30" fillId="0" borderId="17" xfId="55" applyFont="1" applyBorder="1" applyAlignment="1">
      <alignment vertical="center"/>
      <protection/>
    </xf>
    <xf numFmtId="0" fontId="25" fillId="33" borderId="17" xfId="55" applyFont="1" applyFill="1" applyBorder="1" applyAlignment="1">
      <alignment vertical="center"/>
      <protection/>
    </xf>
    <xf numFmtId="0" fontId="31" fillId="0" borderId="17" xfId="55" applyFont="1" applyBorder="1" applyAlignment="1">
      <alignment horizontal="center" vertical="center"/>
      <protection/>
    </xf>
    <xf numFmtId="49" fontId="31" fillId="0" borderId="17" xfId="55" applyNumberFormat="1" applyFont="1" applyBorder="1" applyAlignment="1">
      <alignment horizontal="right" vertical="center"/>
      <protection/>
    </xf>
    <xf numFmtId="0" fontId="31" fillId="0" borderId="17" xfId="55" applyFont="1" applyBorder="1" applyAlignment="1">
      <alignment vertical="center"/>
      <protection/>
    </xf>
    <xf numFmtId="0" fontId="32" fillId="0" borderId="17" xfId="55" applyFont="1" applyBorder="1" applyAlignment="1">
      <alignment vertical="center"/>
      <protection/>
    </xf>
    <xf numFmtId="0" fontId="32" fillId="0" borderId="22" xfId="55" applyFont="1" applyBorder="1" applyAlignment="1">
      <alignment vertical="center"/>
      <protection/>
    </xf>
    <xf numFmtId="49" fontId="30" fillId="0" borderId="17" xfId="55" applyNumberFormat="1" applyFont="1" applyBorder="1" applyAlignment="1">
      <alignment vertical="center"/>
      <protection/>
    </xf>
    <xf numFmtId="0" fontId="29" fillId="0" borderId="17" xfId="55" applyFont="1" applyBorder="1" applyAlignment="1">
      <alignment vertical="center"/>
      <protection/>
    </xf>
    <xf numFmtId="0" fontId="24" fillId="0" borderId="16" xfId="55" applyFont="1" applyBorder="1" applyAlignment="1">
      <alignment vertical="center"/>
      <protection/>
    </xf>
    <xf numFmtId="0" fontId="31" fillId="0" borderId="17" xfId="55" applyFont="1" applyBorder="1" applyAlignment="1">
      <alignment vertical="center" wrapText="1"/>
      <protection/>
    </xf>
    <xf numFmtId="0" fontId="25" fillId="0" borderId="22" xfId="55" applyFont="1" applyBorder="1" applyAlignment="1">
      <alignment vertical="center"/>
      <protection/>
    </xf>
    <xf numFmtId="0" fontId="33" fillId="0" borderId="17" xfId="55" applyFont="1" applyBorder="1" applyAlignment="1">
      <alignment horizontal="left" vertical="center"/>
      <protection/>
    </xf>
    <xf numFmtId="0" fontId="25" fillId="0" borderId="16" xfId="55" applyFont="1" applyBorder="1" applyAlignment="1">
      <alignment vertical="center"/>
      <protection/>
    </xf>
    <xf numFmtId="49" fontId="33" fillId="0" borderId="17" xfId="55" applyNumberFormat="1" applyFont="1" applyBorder="1" applyAlignment="1">
      <alignment horizontal="left" vertical="center" wrapText="1"/>
      <protection/>
    </xf>
    <xf numFmtId="49" fontId="30" fillId="0" borderId="17" xfId="55" applyNumberFormat="1" applyFont="1" applyBorder="1" applyAlignment="1">
      <alignment horizontal="left" vertical="center" wrapText="1"/>
      <protection/>
    </xf>
    <xf numFmtId="0" fontId="24" fillId="33" borderId="23" xfId="55" applyFont="1" applyFill="1" applyBorder="1" applyAlignment="1">
      <alignment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49" fontId="30" fillId="0" borderId="17" xfId="55" applyNumberFormat="1" applyFont="1" applyFill="1" applyBorder="1" applyAlignment="1">
      <alignment horizontal="right" vertical="center"/>
      <protection/>
    </xf>
    <xf numFmtId="0" fontId="33" fillId="0" borderId="17" xfId="55" applyFont="1" applyFill="1" applyBorder="1" applyAlignment="1">
      <alignment horizontal="left" vertical="center"/>
      <protection/>
    </xf>
    <xf numFmtId="0" fontId="25" fillId="0" borderId="16" xfId="55" applyFont="1" applyFill="1" applyBorder="1" applyAlignment="1">
      <alignment vertical="center"/>
      <protection/>
    </xf>
    <xf numFmtId="0" fontId="33" fillId="34" borderId="17" xfId="55" applyFont="1" applyFill="1" applyBorder="1" applyAlignment="1">
      <alignment vertical="center"/>
      <protection/>
    </xf>
    <xf numFmtId="0" fontId="33" fillId="0" borderId="17" xfId="55" applyFont="1" applyBorder="1" applyAlignment="1">
      <alignment vertical="center"/>
      <protection/>
    </xf>
    <xf numFmtId="49" fontId="30" fillId="0" borderId="17" xfId="55" applyNumberFormat="1" applyFont="1" applyFill="1" applyBorder="1" applyAlignment="1">
      <alignment vertical="center"/>
      <protection/>
    </xf>
    <xf numFmtId="0" fontId="30" fillId="0" borderId="17" xfId="55" applyFont="1" applyFill="1" applyBorder="1" applyAlignment="1">
      <alignment vertical="center"/>
      <protection/>
    </xf>
    <xf numFmtId="0" fontId="25" fillId="0" borderId="24" xfId="55" applyFont="1" applyFill="1" applyBorder="1" applyAlignment="1">
      <alignment vertical="center"/>
      <protection/>
    </xf>
    <xf numFmtId="0" fontId="25" fillId="0" borderId="24" xfId="55" applyFont="1" applyBorder="1" applyAlignment="1">
      <alignment vertical="center"/>
      <protection/>
    </xf>
    <xf numFmtId="0" fontId="29" fillId="0" borderId="16" xfId="55" applyFont="1" applyBorder="1" applyAlignment="1">
      <alignment horizontal="center"/>
      <protection/>
    </xf>
    <xf numFmtId="49" fontId="30" fillId="0" borderId="16" xfId="55" applyNumberFormat="1" applyFont="1" applyBorder="1">
      <alignment/>
      <protection/>
    </xf>
    <xf numFmtId="0" fontId="30" fillId="0" borderId="16" xfId="55" applyFont="1" applyBorder="1">
      <alignment/>
      <protection/>
    </xf>
    <xf numFmtId="0" fontId="29" fillId="0" borderId="16" xfId="55" applyFont="1" applyBorder="1">
      <alignment/>
      <protection/>
    </xf>
    <xf numFmtId="0" fontId="34" fillId="33" borderId="17" xfId="55" applyFont="1" applyFill="1" applyBorder="1">
      <alignment/>
      <protection/>
    </xf>
    <xf numFmtId="3" fontId="25" fillId="0" borderId="17" xfId="55" applyNumberFormat="1" applyFont="1" applyBorder="1">
      <alignment/>
      <protection/>
    </xf>
    <xf numFmtId="49" fontId="24" fillId="0" borderId="17" xfId="55" applyNumberFormat="1" applyFont="1" applyBorder="1" applyAlignment="1">
      <alignment horizontal="right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35" fillId="33" borderId="14" xfId="0" applyFont="1" applyFill="1" applyBorder="1" applyAlignment="1">
      <alignment horizontal="center"/>
    </xf>
    <xf numFmtId="0" fontId="36" fillId="33" borderId="18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8" fillId="33" borderId="17" xfId="0" applyFont="1" applyFill="1" applyBorder="1" applyAlignment="1">
      <alignment vertical="center" wrapText="1"/>
    </xf>
    <xf numFmtId="3" fontId="38" fillId="33" borderId="17" xfId="0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38" fillId="33" borderId="17" xfId="0" applyFont="1" applyFill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vertical="center" wrapText="1"/>
    </xf>
    <xf numFmtId="3" fontId="38" fillId="0" borderId="17" xfId="0" applyNumberFormat="1" applyFont="1" applyFill="1" applyBorder="1" applyAlignment="1">
      <alignment vertical="center"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17" xfId="0" applyFont="1" applyFill="1" applyBorder="1" applyAlignment="1">
      <alignment vertical="center" wrapText="1"/>
    </xf>
    <xf numFmtId="0" fontId="39" fillId="35" borderId="17" xfId="0" applyFont="1" applyFill="1" applyBorder="1" applyAlignment="1">
      <alignment vertical="center" wrapText="1"/>
    </xf>
    <xf numFmtId="3" fontId="36" fillId="0" borderId="0" xfId="0" applyNumberFormat="1" applyFont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33" borderId="0" xfId="0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36" borderId="17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/>
    </xf>
    <xf numFmtId="0" fontId="43" fillId="36" borderId="17" xfId="0" applyFont="1" applyFill="1" applyBorder="1" applyAlignment="1">
      <alignment/>
    </xf>
    <xf numFmtId="0" fontId="43" fillId="36" borderId="17" xfId="0" applyFont="1" applyFill="1" applyBorder="1" applyAlignment="1">
      <alignment horizontal="right"/>
    </xf>
    <xf numFmtId="0" fontId="43" fillId="36" borderId="0" xfId="0" applyFont="1" applyFill="1" applyBorder="1" applyAlignment="1">
      <alignment horizontal="right"/>
    </xf>
    <xf numFmtId="0" fontId="35" fillId="36" borderId="0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7" xfId="0" applyFont="1" applyFill="1" applyBorder="1" applyAlignment="1">
      <alignment wrapText="1"/>
    </xf>
    <xf numFmtId="0" fontId="43" fillId="33" borderId="17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43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/>
    </xf>
    <xf numFmtId="0" fontId="41" fillId="0" borderId="17" xfId="0" applyFont="1" applyBorder="1" applyAlignment="1">
      <alignment wrapText="1"/>
    </xf>
    <xf numFmtId="0" fontId="43" fillId="0" borderId="17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1" fillId="0" borderId="17" xfId="0" applyFont="1" applyFill="1" applyBorder="1" applyAlignment="1">
      <alignment wrapText="1"/>
    </xf>
    <xf numFmtId="0" fontId="41" fillId="36" borderId="17" xfId="0" applyFont="1" applyFill="1" applyBorder="1" applyAlignment="1">
      <alignment horizontal="right"/>
    </xf>
    <xf numFmtId="0" fontId="41" fillId="36" borderId="17" xfId="0" applyFont="1" applyFill="1" applyBorder="1" applyAlignment="1">
      <alignment wrapText="1"/>
    </xf>
    <xf numFmtId="0" fontId="36" fillId="36" borderId="0" xfId="0" applyFont="1" applyFill="1" applyAlignment="1">
      <alignment/>
    </xf>
    <xf numFmtId="0" fontId="36" fillId="36" borderId="17" xfId="0" applyFont="1" applyFill="1" applyBorder="1" applyAlignment="1">
      <alignment horizontal="right"/>
    </xf>
    <xf numFmtId="0" fontId="41" fillId="0" borderId="17" xfId="0" applyFont="1" applyBorder="1" applyAlignment="1">
      <alignment/>
    </xf>
    <xf numFmtId="0" fontId="43" fillId="37" borderId="17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/>
    </xf>
    <xf numFmtId="0" fontId="43" fillId="37" borderId="17" xfId="0" applyFont="1" applyFill="1" applyBorder="1" applyAlignment="1">
      <alignment wrapText="1"/>
    </xf>
    <xf numFmtId="0" fontId="43" fillId="36" borderId="20" xfId="0" applyFont="1" applyFill="1" applyBorder="1" applyAlignment="1">
      <alignment horizontal="right"/>
    </xf>
    <xf numFmtId="0" fontId="43" fillId="37" borderId="20" xfId="0" applyFont="1" applyFill="1" applyBorder="1" applyAlignment="1">
      <alignment/>
    </xf>
    <xf numFmtId="0" fontId="43" fillId="37" borderId="19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3" fontId="5" fillId="33" borderId="25" xfId="56" applyNumberFormat="1" applyFont="1" applyFill="1" applyBorder="1" applyAlignment="1">
      <alignment horizontal="center" vertical="center"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3" fontId="5" fillId="33" borderId="11" xfId="56" applyNumberFormat="1" applyFont="1" applyFill="1" applyBorder="1" applyAlignment="1">
      <alignment horizontal="center" vertical="center"/>
      <protection/>
    </xf>
    <xf numFmtId="3" fontId="5" fillId="33" borderId="13" xfId="56" applyNumberFormat="1" applyFont="1" applyFill="1" applyBorder="1" applyAlignment="1">
      <alignment horizontal="center" vertical="center"/>
      <protection/>
    </xf>
    <xf numFmtId="3" fontId="5" fillId="33" borderId="0" xfId="56" applyNumberFormat="1" applyFont="1" applyFill="1" applyBorder="1" applyAlignment="1">
      <alignment horizontal="center" vertical="center"/>
      <protection/>
    </xf>
    <xf numFmtId="3" fontId="5" fillId="33" borderId="12" xfId="56" applyNumberFormat="1" applyFont="1" applyFill="1" applyBorder="1" applyAlignment="1">
      <alignment horizontal="center" vertical="center"/>
      <protection/>
    </xf>
    <xf numFmtId="3" fontId="8" fillId="33" borderId="18" xfId="56" applyNumberFormat="1" applyFont="1" applyFill="1" applyBorder="1" applyAlignment="1">
      <alignment horizontal="center" vertical="center"/>
      <protection/>
    </xf>
    <xf numFmtId="3" fontId="5" fillId="33" borderId="14" xfId="56" applyNumberFormat="1" applyFont="1" applyFill="1" applyBorder="1" applyAlignment="1">
      <alignment horizontal="center" vertical="center"/>
      <protection/>
    </xf>
    <xf numFmtId="3" fontId="5" fillId="33" borderId="18" xfId="56" applyNumberFormat="1" applyFont="1" applyFill="1" applyBorder="1" applyAlignment="1">
      <alignment horizontal="center" vertical="center"/>
      <protection/>
    </xf>
    <xf numFmtId="3" fontId="5" fillId="33" borderId="17" xfId="56" applyNumberFormat="1" applyFont="1" applyFill="1" applyBorder="1" applyAlignment="1">
      <alignment horizontal="center" vertical="center" wrapText="1"/>
      <protection/>
    </xf>
    <xf numFmtId="0" fontId="44" fillId="0" borderId="17" xfId="56" applyFont="1" applyFill="1" applyBorder="1" applyAlignment="1">
      <alignment horizontal="right" vertical="center"/>
      <protection/>
    </xf>
    <xf numFmtId="0" fontId="44" fillId="0" borderId="17" xfId="56" applyFont="1" applyFill="1" applyBorder="1" applyAlignment="1">
      <alignment horizontal="left" vertical="center" wrapText="1"/>
      <protection/>
    </xf>
    <xf numFmtId="3" fontId="45" fillId="0" borderId="17" xfId="56" applyNumberFormat="1" applyFont="1" applyFill="1" applyBorder="1" applyAlignment="1">
      <alignment vertical="center"/>
      <protection/>
    </xf>
    <xf numFmtId="3" fontId="45" fillId="0" borderId="17" xfId="54" applyNumberFormat="1" applyFont="1" applyFill="1" applyBorder="1" applyAlignment="1">
      <alignment vertical="center"/>
      <protection/>
    </xf>
    <xf numFmtId="0" fontId="44" fillId="0" borderId="17" xfId="56" applyFont="1" applyFill="1" applyBorder="1" applyAlignment="1">
      <alignment horizontal="left" vertical="center"/>
      <protection/>
    </xf>
    <xf numFmtId="3" fontId="46" fillId="0" borderId="17" xfId="56" applyNumberFormat="1" applyFont="1" applyFill="1" applyBorder="1" applyAlignment="1">
      <alignment vertical="center"/>
      <protection/>
    </xf>
    <xf numFmtId="3" fontId="46" fillId="0" borderId="17" xfId="54" applyNumberFormat="1" applyFont="1" applyFill="1" applyBorder="1" applyAlignment="1">
      <alignment vertical="center"/>
      <protection/>
    </xf>
    <xf numFmtId="3" fontId="45" fillId="0" borderId="17" xfId="54" applyNumberFormat="1" applyFont="1" applyFill="1" applyBorder="1" applyAlignment="1">
      <alignment horizontal="right" vertical="center"/>
      <protection/>
    </xf>
    <xf numFmtId="3" fontId="47" fillId="0" borderId="17" xfId="56" applyNumberFormat="1" applyFont="1" applyFill="1" applyBorder="1" applyAlignment="1">
      <alignment vertical="center"/>
      <protection/>
    </xf>
    <xf numFmtId="3" fontId="47" fillId="0" borderId="17" xfId="56" applyNumberFormat="1" applyFont="1" applyFill="1" applyBorder="1" applyAlignment="1">
      <alignment horizontal="right" vertical="center"/>
      <protection/>
    </xf>
    <xf numFmtId="3" fontId="45" fillId="0" borderId="17" xfId="56" applyNumberFormat="1" applyFont="1" applyFill="1" applyBorder="1" applyAlignment="1">
      <alignment horizontal="center" vertical="center"/>
      <protection/>
    </xf>
    <xf numFmtId="3" fontId="46" fillId="0" borderId="17" xfId="56" applyNumberFormat="1" applyFont="1" applyFill="1" applyBorder="1" applyAlignment="1">
      <alignment horizontal="center" vertical="center"/>
      <protection/>
    </xf>
    <xf numFmtId="3" fontId="47" fillId="0" borderId="17" xfId="56" applyNumberFormat="1" applyFont="1" applyFill="1" applyBorder="1" applyAlignment="1">
      <alignment horizontal="center" vertical="center"/>
      <protection/>
    </xf>
    <xf numFmtId="3" fontId="49" fillId="0" borderId="17" xfId="56" applyNumberFormat="1" applyFont="1" applyFill="1" applyBorder="1" applyAlignment="1">
      <alignment horizontal="right" vertical="center"/>
      <protection/>
    </xf>
    <xf numFmtId="0" fontId="45" fillId="0" borderId="17" xfId="56" applyFont="1" applyFill="1" applyBorder="1" applyAlignment="1">
      <alignment vertical="center"/>
      <protection/>
    </xf>
    <xf numFmtId="3" fontId="44" fillId="33" borderId="17" xfId="56" applyNumberFormat="1" applyFont="1" applyFill="1" applyBorder="1" applyAlignment="1">
      <alignment horizontal="right" vertical="center"/>
      <protection/>
    </xf>
    <xf numFmtId="3" fontId="44" fillId="35" borderId="17" xfId="56" applyNumberFormat="1" applyFont="1" applyFill="1" applyBorder="1" applyAlignment="1">
      <alignment vertical="center"/>
      <protection/>
    </xf>
    <xf numFmtId="3" fontId="44" fillId="35" borderId="19" xfId="56" applyNumberFormat="1" applyFont="1" applyFill="1" applyBorder="1" applyAlignment="1">
      <alignment vertical="center"/>
      <protection/>
    </xf>
    <xf numFmtId="3" fontId="50" fillId="35" borderId="17" xfId="56" applyNumberFormat="1" applyFont="1" applyFill="1" applyBorder="1" applyAlignment="1">
      <alignment vertical="center"/>
      <protection/>
    </xf>
    <xf numFmtId="0" fontId="38" fillId="33" borderId="17" xfId="55" applyFont="1" applyFill="1" applyBorder="1" applyAlignment="1">
      <alignment horizontal="center" vertical="center"/>
      <protection/>
    </xf>
    <xf numFmtId="0" fontId="25" fillId="33" borderId="23" xfId="55" applyFont="1" applyFill="1" applyBorder="1">
      <alignment/>
      <protection/>
    </xf>
    <xf numFmtId="3" fontId="31" fillId="33" borderId="17" xfId="55" applyNumberFormat="1" applyFont="1" applyFill="1" applyBorder="1" applyAlignment="1">
      <alignment vertical="center"/>
      <protection/>
    </xf>
    <xf numFmtId="0" fontId="25" fillId="33" borderId="16" xfId="55" applyFont="1" applyFill="1" applyBorder="1">
      <alignment/>
      <protection/>
    </xf>
    <xf numFmtId="3" fontId="30" fillId="0" borderId="17" xfId="55" applyNumberFormat="1" applyFont="1" applyBorder="1" applyAlignment="1">
      <alignment vertical="center"/>
      <protection/>
    </xf>
    <xf numFmtId="3" fontId="29" fillId="34" borderId="17" xfId="55" applyNumberFormat="1" applyFont="1" applyFill="1" applyBorder="1" applyAlignment="1">
      <alignment vertical="center"/>
      <protection/>
    </xf>
    <xf numFmtId="0" fontId="25" fillId="33" borderId="17" xfId="55" applyFont="1" applyFill="1" applyBorder="1">
      <alignment/>
      <protection/>
    </xf>
    <xf numFmtId="3" fontId="31" fillId="0" borderId="17" xfId="55" applyNumberFormat="1" applyFont="1" applyBorder="1" applyAlignment="1">
      <alignment vertical="center"/>
      <protection/>
    </xf>
    <xf numFmtId="3" fontId="31" fillId="34" borderId="17" xfId="55" applyNumberFormat="1" applyFont="1" applyFill="1" applyBorder="1" applyAlignment="1">
      <alignment vertical="center"/>
      <protection/>
    </xf>
    <xf numFmtId="0" fontId="32" fillId="0" borderId="17" xfId="55" applyFont="1" applyBorder="1">
      <alignment/>
      <protection/>
    </xf>
    <xf numFmtId="0" fontId="32" fillId="0" borderId="22" xfId="55" applyFont="1" applyBorder="1">
      <alignment/>
      <protection/>
    </xf>
    <xf numFmtId="3" fontId="29" fillId="0" borderId="17" xfId="55" applyNumberFormat="1" applyFont="1" applyBorder="1" applyAlignment="1">
      <alignment vertical="center"/>
      <protection/>
    </xf>
    <xf numFmtId="0" fontId="24" fillId="0" borderId="16" xfId="55" applyFont="1" applyBorder="1">
      <alignment/>
      <protection/>
    </xf>
    <xf numFmtId="0" fontId="25" fillId="0" borderId="16" xfId="55" applyFont="1" applyBorder="1">
      <alignment/>
      <protection/>
    </xf>
    <xf numFmtId="0" fontId="24" fillId="33" borderId="23" xfId="55" applyFont="1" applyFill="1" applyBorder="1">
      <alignment/>
      <protection/>
    </xf>
    <xf numFmtId="3" fontId="30" fillId="0" borderId="17" xfId="55" applyNumberFormat="1" applyFont="1" applyFill="1" applyBorder="1" applyAlignment="1">
      <alignment vertical="center"/>
      <protection/>
    </xf>
    <xf numFmtId="0" fontId="25" fillId="0" borderId="16" xfId="55" applyFont="1" applyFill="1" applyBorder="1">
      <alignment/>
      <protection/>
    </xf>
    <xf numFmtId="0" fontId="25" fillId="0" borderId="24" xfId="55" applyFont="1" applyFill="1" applyBorder="1">
      <alignment/>
      <protection/>
    </xf>
    <xf numFmtId="0" fontId="25" fillId="0" borderId="24" xfId="55" applyFont="1" applyBorder="1">
      <alignment/>
      <protection/>
    </xf>
    <xf numFmtId="11" fontId="38" fillId="33" borderId="17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/>
    </xf>
    <xf numFmtId="0" fontId="24" fillId="36" borderId="17" xfId="0" applyFont="1" applyFill="1" applyBorder="1" applyAlignment="1">
      <alignment/>
    </xf>
    <xf numFmtId="3" fontId="24" fillId="36" borderId="17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/>
    </xf>
    <xf numFmtId="0" fontId="24" fillId="33" borderId="17" xfId="0" applyFont="1" applyFill="1" applyBorder="1" applyAlignment="1">
      <alignment wrapText="1"/>
    </xf>
    <xf numFmtId="3" fontId="24" fillId="33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 horizontal="right"/>
    </xf>
    <xf numFmtId="0" fontId="25" fillId="0" borderId="17" xfId="0" applyFont="1" applyFill="1" applyBorder="1" applyAlignment="1">
      <alignment wrapText="1"/>
    </xf>
    <xf numFmtId="0" fontId="25" fillId="36" borderId="17" xfId="0" applyFont="1" applyFill="1" applyBorder="1" applyAlignment="1">
      <alignment horizontal="right"/>
    </xf>
    <xf numFmtId="0" fontId="25" fillId="36" borderId="17" xfId="0" applyFont="1" applyFill="1" applyBorder="1" applyAlignment="1">
      <alignment wrapText="1"/>
    </xf>
    <xf numFmtId="3" fontId="25" fillId="36" borderId="17" xfId="0" applyNumberFormat="1" applyFont="1" applyFill="1" applyBorder="1" applyAlignment="1">
      <alignment horizontal="right"/>
    </xf>
    <xf numFmtId="0" fontId="25" fillId="0" borderId="17" xfId="0" applyFont="1" applyBorder="1" applyAlignment="1">
      <alignment/>
    </xf>
    <xf numFmtId="0" fontId="24" fillId="37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/>
    </xf>
    <xf numFmtId="0" fontId="24" fillId="37" borderId="17" xfId="0" applyFont="1" applyFill="1" applyBorder="1" applyAlignment="1">
      <alignment wrapText="1"/>
    </xf>
    <xf numFmtId="3" fontId="24" fillId="37" borderId="17" xfId="0" applyNumberFormat="1" applyFont="1" applyFill="1" applyBorder="1" applyAlignment="1">
      <alignment horizontal="right"/>
    </xf>
    <xf numFmtId="0" fontId="36" fillId="38" borderId="0" xfId="0" applyFont="1" applyFill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wrapText="1"/>
    </xf>
    <xf numFmtId="3" fontId="39" fillId="0" borderId="17" xfId="0" applyNumberFormat="1" applyFont="1" applyBorder="1" applyAlignment="1">
      <alignment/>
    </xf>
    <xf numFmtId="0" fontId="39" fillId="0" borderId="17" xfId="0" applyFont="1" applyBorder="1" applyAlignment="1">
      <alignment/>
    </xf>
    <xf numFmtId="3" fontId="38" fillId="33" borderId="17" xfId="0" applyNumberFormat="1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43" fillId="38" borderId="0" xfId="0" applyFont="1" applyFill="1" applyAlignment="1">
      <alignment/>
    </xf>
    <xf numFmtId="0" fontId="5" fillId="33" borderId="19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3" fontId="9" fillId="33" borderId="17" xfId="56" applyNumberFormat="1" applyFont="1" applyFill="1" applyBorder="1" applyAlignment="1">
      <alignment horizontal="center" vertical="center"/>
      <protection/>
    </xf>
    <xf numFmtId="3" fontId="51" fillId="0" borderId="17" xfId="56" applyNumberFormat="1" applyFont="1" applyFill="1" applyBorder="1" applyAlignment="1">
      <alignment vertical="center"/>
      <protection/>
    </xf>
    <xf numFmtId="3" fontId="51" fillId="0" borderId="17" xfId="54" applyNumberFormat="1" applyFont="1" applyFill="1" applyBorder="1" applyAlignment="1">
      <alignment vertical="center"/>
      <protection/>
    </xf>
    <xf numFmtId="3" fontId="52" fillId="0" borderId="17" xfId="56" applyNumberFormat="1" applyFont="1" applyFill="1" applyBorder="1" applyAlignment="1">
      <alignment vertical="center"/>
      <protection/>
    </xf>
    <xf numFmtId="3" fontId="52" fillId="0" borderId="17" xfId="54" applyNumberFormat="1" applyFont="1" applyFill="1" applyBorder="1" applyAlignment="1">
      <alignment vertical="center"/>
      <protection/>
    </xf>
    <xf numFmtId="3" fontId="51" fillId="0" borderId="17" xfId="54" applyNumberFormat="1" applyFont="1" applyFill="1" applyBorder="1" applyAlignment="1">
      <alignment horizontal="right" vertical="center"/>
      <protection/>
    </xf>
    <xf numFmtId="3" fontId="53" fillId="0" borderId="17" xfId="56" applyNumberFormat="1" applyFont="1" applyFill="1" applyBorder="1" applyAlignment="1">
      <alignment vertical="center"/>
      <protection/>
    </xf>
    <xf numFmtId="3" fontId="53" fillId="0" borderId="17" xfId="56" applyNumberFormat="1" applyFont="1" applyFill="1" applyBorder="1" applyAlignment="1">
      <alignment horizontal="right" vertical="center"/>
      <protection/>
    </xf>
    <xf numFmtId="3" fontId="53" fillId="0" borderId="17" xfId="56" applyNumberFormat="1" applyFont="1" applyFill="1" applyBorder="1" applyAlignment="1">
      <alignment horizontal="center" vertical="center"/>
      <protection/>
    </xf>
    <xf numFmtId="3" fontId="54" fillId="0" borderId="17" xfId="56" applyNumberFormat="1" applyFont="1" applyFill="1" applyBorder="1" applyAlignment="1">
      <alignment horizontal="right" vertical="center"/>
      <protection/>
    </xf>
    <xf numFmtId="0" fontId="51" fillId="0" borderId="17" xfId="56" applyFont="1" applyFill="1" applyBorder="1" applyAlignment="1">
      <alignment vertical="center"/>
      <protection/>
    </xf>
    <xf numFmtId="3" fontId="51" fillId="34" borderId="17" xfId="56" applyNumberFormat="1" applyFont="1" applyFill="1" applyBorder="1" applyAlignment="1">
      <alignment horizontal="right" vertical="center"/>
      <protection/>
    </xf>
    <xf numFmtId="3" fontId="55" fillId="33" borderId="17" xfId="56" applyNumberFormat="1" applyFont="1" applyFill="1" applyBorder="1" applyAlignment="1">
      <alignment horizontal="right" vertical="center"/>
      <protection/>
    </xf>
    <xf numFmtId="3" fontId="55" fillId="35" borderId="17" xfId="56" applyNumberFormat="1" applyFont="1" applyFill="1" applyBorder="1" applyAlignment="1">
      <alignment vertical="center"/>
      <protection/>
    </xf>
    <xf numFmtId="3" fontId="55" fillId="35" borderId="19" xfId="56" applyNumberFormat="1" applyFont="1" applyFill="1" applyBorder="1" applyAlignment="1">
      <alignment vertical="center"/>
      <protection/>
    </xf>
    <xf numFmtId="3" fontId="56" fillId="35" borderId="17" xfId="56" applyNumberFormat="1" applyFont="1" applyFill="1" applyBorder="1" applyAlignment="1">
      <alignment vertical="center"/>
      <protection/>
    </xf>
    <xf numFmtId="0" fontId="44" fillId="35" borderId="17" xfId="56" applyFont="1" applyFill="1" applyBorder="1" applyAlignment="1">
      <alignment vertical="center"/>
      <protection/>
    </xf>
    <xf numFmtId="3" fontId="44" fillId="35" borderId="17" xfId="56" applyNumberFormat="1" applyFont="1" applyFill="1" applyBorder="1" applyAlignment="1">
      <alignment vertical="center" wrapText="1"/>
      <protection/>
    </xf>
    <xf numFmtId="3" fontId="57" fillId="35" borderId="17" xfId="56" applyNumberFormat="1" applyFont="1" applyFill="1" applyBorder="1" applyAlignment="1">
      <alignment vertical="center"/>
      <protection/>
    </xf>
    <xf numFmtId="0" fontId="24" fillId="0" borderId="16" xfId="55" applyFont="1" applyBorder="1" applyAlignment="1">
      <alignment horizontal="center"/>
      <protection/>
    </xf>
    <xf numFmtId="49" fontId="25" fillId="0" borderId="16" xfId="55" applyNumberFormat="1" applyFont="1" applyBorder="1">
      <alignment/>
      <protection/>
    </xf>
    <xf numFmtId="0" fontId="39" fillId="33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vertical="center"/>
    </xf>
    <xf numFmtId="0" fontId="24" fillId="36" borderId="17" xfId="0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36" borderId="17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right" vertical="center"/>
    </xf>
    <xf numFmtId="0" fontId="25" fillId="36" borderId="17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4" fillId="37" borderId="17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 wrapText="1"/>
    </xf>
    <xf numFmtId="0" fontId="24" fillId="37" borderId="17" xfId="0" applyFont="1" applyFill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3" fontId="58" fillId="0" borderId="17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3" fontId="27" fillId="33" borderId="17" xfId="0" applyNumberFormat="1" applyFont="1" applyFill="1" applyBorder="1" applyAlignment="1">
      <alignment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61" fillId="33" borderId="14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24" fillId="33" borderId="17" xfId="0" applyFont="1" applyFill="1" applyBorder="1" applyAlignment="1">
      <alignment horizontal="center"/>
    </xf>
    <xf numFmtId="3" fontId="25" fillId="0" borderId="17" xfId="0" applyNumberFormat="1" applyFont="1" applyBorder="1" applyAlignment="1">
      <alignment vertical="center"/>
    </xf>
    <xf numFmtId="3" fontId="24" fillId="33" borderId="17" xfId="0" applyNumberFormat="1" applyFont="1" applyFill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3" fontId="63" fillId="0" borderId="17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36" fillId="0" borderId="17" xfId="0" applyNumberFormat="1" applyFont="1" applyBorder="1" applyAlignment="1">
      <alignment vertical="center"/>
    </xf>
    <xf numFmtId="3" fontId="35" fillId="0" borderId="17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3" fontId="37" fillId="39" borderId="17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3" fontId="38" fillId="33" borderId="17" xfId="0" applyNumberFormat="1" applyFont="1" applyFill="1" applyBorder="1" applyAlignment="1">
      <alignment horizontal="center" vertical="center"/>
    </xf>
    <xf numFmtId="3" fontId="66" fillId="33" borderId="17" xfId="0" applyNumberFormat="1" applyFont="1" applyFill="1" applyBorder="1" applyAlignment="1">
      <alignment horizontal="center" vertical="center"/>
    </xf>
    <xf numFmtId="3" fontId="37" fillId="33" borderId="17" xfId="0" applyNumberFormat="1" applyFont="1" applyFill="1" applyBorder="1" applyAlignment="1">
      <alignment horizontal="center" vertical="center"/>
    </xf>
    <xf numFmtId="49" fontId="67" fillId="33" borderId="17" xfId="0" applyNumberFormat="1" applyFont="1" applyFill="1" applyBorder="1" applyAlignment="1">
      <alignment horizontal="right" vertical="center"/>
    </xf>
    <xf numFmtId="3" fontId="38" fillId="33" borderId="17" xfId="0" applyNumberFormat="1" applyFont="1" applyFill="1" applyBorder="1" applyAlignment="1">
      <alignment horizontal="right" vertical="center"/>
    </xf>
    <xf numFmtId="3" fontId="37" fillId="33" borderId="17" xfId="0" applyNumberFormat="1" applyFont="1" applyFill="1" applyBorder="1" applyAlignment="1">
      <alignment horizontal="right" vertical="center"/>
    </xf>
    <xf numFmtId="4" fontId="37" fillId="33" borderId="17" xfId="0" applyNumberFormat="1" applyFont="1" applyFill="1" applyBorder="1" applyAlignment="1">
      <alignment horizontal="right" vertical="center"/>
    </xf>
    <xf numFmtId="49" fontId="68" fillId="33" borderId="17" xfId="0" applyNumberFormat="1" applyFont="1" applyFill="1" applyBorder="1" applyAlignment="1">
      <alignment horizontal="right" vertical="center"/>
    </xf>
    <xf numFmtId="0" fontId="38" fillId="33" borderId="17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vertical="center"/>
    </xf>
    <xf numFmtId="49" fontId="67" fillId="0" borderId="17" xfId="0" applyNumberFormat="1" applyFont="1" applyBorder="1" applyAlignment="1">
      <alignment horizontal="right"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right" vertical="center"/>
    </xf>
    <xf numFmtId="3" fontId="38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3" fontId="66" fillId="33" borderId="17" xfId="0" applyNumberFormat="1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center" vertical="center"/>
    </xf>
    <xf numFmtId="3" fontId="39" fillId="33" borderId="17" xfId="0" applyNumberFormat="1" applyFont="1" applyFill="1" applyBorder="1" applyAlignment="1">
      <alignment vertical="center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3" fontId="65" fillId="33" borderId="20" xfId="0" applyNumberFormat="1" applyFont="1" applyFill="1" applyBorder="1" applyAlignment="1">
      <alignment horizontal="center" vertical="center"/>
    </xf>
    <xf numFmtId="3" fontId="63" fillId="0" borderId="1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vertical="center"/>
    </xf>
    <xf numFmtId="0" fontId="35" fillId="38" borderId="26" xfId="0" applyFont="1" applyFill="1" applyBorder="1" applyAlignment="1">
      <alignment/>
    </xf>
    <xf numFmtId="0" fontId="35" fillId="38" borderId="27" xfId="0" applyFont="1" applyFill="1" applyBorder="1" applyAlignment="1">
      <alignment/>
    </xf>
    <xf numFmtId="0" fontId="35" fillId="38" borderId="0" xfId="0" applyFont="1" applyFill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43" fillId="0" borderId="0" xfId="0" applyFont="1" applyAlignment="1">
      <alignment horizontal="left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vertical="center"/>
    </xf>
    <xf numFmtId="11" fontId="35" fillId="33" borderId="17" xfId="0" applyNumberFormat="1" applyFont="1" applyFill="1" applyBorder="1" applyAlignment="1">
      <alignment horizontal="center" vertical="center"/>
    </xf>
    <xf numFmtId="11" fontId="35" fillId="33" borderId="19" xfId="0" applyNumberFormat="1" applyFont="1" applyFill="1" applyBorder="1" applyAlignment="1">
      <alignment horizontal="center" vertical="center"/>
    </xf>
    <xf numFmtId="11" fontId="35" fillId="33" borderId="20" xfId="0" applyNumberFormat="1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vertical="center"/>
    </xf>
    <xf numFmtId="0" fontId="35" fillId="33" borderId="16" xfId="0" applyFont="1" applyFill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/>
    </xf>
    <xf numFmtId="0" fontId="36" fillId="33" borderId="17" xfId="0" applyFont="1" applyFill="1" applyBorder="1" applyAlignment="1">
      <alignment vertical="center"/>
    </xf>
    <xf numFmtId="164" fontId="25" fillId="0" borderId="17" xfId="0" applyNumberFormat="1" applyFont="1" applyBorder="1" applyAlignment="1">
      <alignment horizontal="center" vertical="center"/>
    </xf>
    <xf numFmtId="3" fontId="35" fillId="33" borderId="17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24" fillId="33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center"/>
    </xf>
    <xf numFmtId="11" fontId="43" fillId="33" borderId="17" xfId="0" applyNumberFormat="1" applyFont="1" applyFill="1" applyBorder="1" applyAlignment="1">
      <alignment horizontal="center" vertical="center"/>
    </xf>
    <xf numFmtId="3" fontId="43" fillId="33" borderId="17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3" fontId="41" fillId="0" borderId="17" xfId="0" applyNumberFormat="1" applyFont="1" applyBorder="1" applyAlignment="1">
      <alignment vertical="center"/>
    </xf>
    <xf numFmtId="0" fontId="41" fillId="33" borderId="17" xfId="0" applyFont="1" applyFill="1" applyBorder="1" applyAlignment="1">
      <alignment vertical="center" wrapText="1"/>
    </xf>
    <xf numFmtId="3" fontId="41" fillId="33" borderId="17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 wrapText="1"/>
    </xf>
    <xf numFmtId="3" fontId="43" fillId="33" borderId="17" xfId="0" applyNumberFormat="1" applyFont="1" applyFill="1" applyBorder="1" applyAlignment="1">
      <alignment vertical="center"/>
    </xf>
    <xf numFmtId="3" fontId="8" fillId="35" borderId="17" xfId="56" applyNumberFormat="1" applyFont="1" applyFill="1" applyBorder="1" applyAlignment="1">
      <alignment horizontal="center" vertical="center"/>
      <protection/>
    </xf>
    <xf numFmtId="2" fontId="10" fillId="35" borderId="17" xfId="56" applyNumberFormat="1" applyFont="1" applyFill="1" applyBorder="1" applyAlignment="1">
      <alignment horizontal="center" vertical="center" wrapText="1"/>
      <protection/>
    </xf>
    <xf numFmtId="3" fontId="5" fillId="35" borderId="17" xfId="56" applyNumberFormat="1" applyFont="1" applyFill="1" applyBorder="1" applyAlignment="1">
      <alignment horizontal="center" vertical="center"/>
      <protection/>
    </xf>
    <xf numFmtId="0" fontId="5" fillId="35" borderId="17" xfId="56" applyFont="1" applyFill="1" applyBorder="1" applyAlignment="1">
      <alignment horizontal="left" vertical="center"/>
      <protection/>
    </xf>
    <xf numFmtId="2" fontId="5" fillId="35" borderId="17" xfId="56" applyNumberFormat="1" applyFont="1" applyFill="1" applyBorder="1" applyAlignment="1">
      <alignment horizontal="center" vertical="center"/>
      <protection/>
    </xf>
    <xf numFmtId="0" fontId="5" fillId="35" borderId="17" xfId="56" applyFont="1" applyFill="1" applyBorder="1" applyAlignment="1">
      <alignment horizontal="center" vertical="center"/>
      <protection/>
    </xf>
    <xf numFmtId="0" fontId="5" fillId="35" borderId="17" xfId="56" applyFont="1" applyFill="1" applyBorder="1" applyAlignment="1">
      <alignment horizontal="center" vertical="center" wrapText="1"/>
      <protection/>
    </xf>
    <xf numFmtId="3" fontId="5" fillId="33" borderId="17" xfId="56" applyNumberFormat="1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3" fontId="8" fillId="33" borderId="17" xfId="56" applyNumberFormat="1" applyFont="1" applyFill="1" applyBorder="1" applyAlignment="1">
      <alignment horizontal="center" vertical="center"/>
      <protection/>
    </xf>
    <xf numFmtId="0" fontId="18" fillId="0" borderId="17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/>
      <protection/>
    </xf>
    <xf numFmtId="3" fontId="13" fillId="0" borderId="17" xfId="56" applyNumberFormat="1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3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7" xfId="56" applyFont="1" applyFill="1" applyBorder="1" applyAlignment="1">
      <alignment horizontal="center" vertical="center"/>
      <protection/>
    </xf>
    <xf numFmtId="3" fontId="8" fillId="33" borderId="16" xfId="56" applyNumberFormat="1" applyFont="1" applyFill="1" applyBorder="1" applyAlignment="1">
      <alignment horizontal="center" vertical="center"/>
      <protection/>
    </xf>
    <xf numFmtId="0" fontId="5" fillId="33" borderId="25" xfId="56" applyFont="1" applyFill="1" applyBorder="1" applyAlignment="1">
      <alignment horizontal="right" vertical="center"/>
      <protection/>
    </xf>
    <xf numFmtId="3" fontId="6" fillId="33" borderId="24" xfId="56" applyNumberFormat="1" applyFont="1" applyFill="1" applyBorder="1" applyAlignment="1">
      <alignment horizontal="center" vertical="center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3" fontId="8" fillId="33" borderId="16" xfId="56" applyNumberFormat="1" applyFont="1" applyFill="1" applyBorder="1" applyAlignment="1">
      <alignment horizontal="right" vertical="center"/>
      <protection/>
    </xf>
    <xf numFmtId="3" fontId="6" fillId="33" borderId="16" xfId="56" applyNumberFormat="1" applyFont="1" applyFill="1" applyBorder="1" applyAlignment="1">
      <alignment horizontal="center" vertical="center"/>
      <protection/>
    </xf>
    <xf numFmtId="3" fontId="6" fillId="33" borderId="17" xfId="56" applyNumberFormat="1" applyFont="1" applyFill="1" applyBorder="1" applyAlignment="1">
      <alignment horizontal="center" vertical="center"/>
      <protection/>
    </xf>
    <xf numFmtId="3" fontId="5" fillId="33" borderId="15" xfId="56" applyNumberFormat="1" applyFont="1" applyFill="1" applyBorder="1" applyAlignment="1">
      <alignment horizontal="center" vertical="center"/>
      <protection/>
    </xf>
    <xf numFmtId="3" fontId="5" fillId="33" borderId="16" xfId="56" applyNumberFormat="1" applyFont="1" applyFill="1" applyBorder="1" applyAlignment="1">
      <alignment horizontal="center" vertical="center"/>
      <protection/>
    </xf>
    <xf numFmtId="49" fontId="26" fillId="33" borderId="22" xfId="55" applyNumberFormat="1" applyFont="1" applyFill="1" applyBorder="1" applyAlignment="1">
      <alignment horizontal="right"/>
      <protection/>
    </xf>
    <xf numFmtId="0" fontId="27" fillId="33" borderId="24" xfId="55" applyFont="1" applyFill="1" applyBorder="1" applyAlignment="1">
      <alignment horizontal="center"/>
      <protection/>
    </xf>
    <xf numFmtId="0" fontId="27" fillId="33" borderId="24" xfId="55" applyFont="1" applyFill="1" applyBorder="1" applyAlignment="1">
      <alignment horizontal="center" vertical="center" wrapText="1"/>
      <protection/>
    </xf>
    <xf numFmtId="0" fontId="24" fillId="33" borderId="16" xfId="55" applyFont="1" applyFill="1" applyBorder="1" applyAlignment="1">
      <alignment horizontal="right" vertical="center"/>
      <protection/>
    </xf>
    <xf numFmtId="0" fontId="27" fillId="33" borderId="17" xfId="55" applyFont="1" applyFill="1" applyBorder="1" applyAlignment="1">
      <alignment horizontal="center" vertical="center"/>
      <protection/>
    </xf>
    <xf numFmtId="49" fontId="27" fillId="33" borderId="17" xfId="55" applyNumberFormat="1" applyFont="1" applyFill="1" applyBorder="1" applyAlignment="1">
      <alignment horizontal="center" vertical="center"/>
      <protection/>
    </xf>
    <xf numFmtId="0" fontId="28" fillId="35" borderId="17" xfId="55" applyFont="1" applyFill="1" applyBorder="1" applyAlignment="1">
      <alignment horizontal="center" vertical="center" wrapText="1"/>
      <protection/>
    </xf>
    <xf numFmtId="0" fontId="25" fillId="33" borderId="13" xfId="0" applyFont="1" applyFill="1" applyBorder="1" applyAlignment="1">
      <alignment horizontal="right"/>
    </xf>
    <xf numFmtId="0" fontId="28" fillId="33" borderId="13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right"/>
    </xf>
    <xf numFmtId="0" fontId="37" fillId="33" borderId="17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3" fontId="44" fillId="35" borderId="17" xfId="56" applyNumberFormat="1" applyFont="1" applyFill="1" applyBorder="1" applyAlignment="1">
      <alignment horizontal="center" vertical="center"/>
      <protection/>
    </xf>
    <xf numFmtId="0" fontId="44" fillId="35" borderId="17" xfId="56" applyFont="1" applyFill="1" applyBorder="1" applyAlignment="1">
      <alignment horizontal="left" vertical="center"/>
      <protection/>
    </xf>
    <xf numFmtId="2" fontId="44" fillId="35" borderId="17" xfId="56" applyNumberFormat="1" applyFont="1" applyFill="1" applyBorder="1" applyAlignment="1">
      <alignment horizontal="center" vertical="center"/>
      <protection/>
    </xf>
    <xf numFmtId="0" fontId="44" fillId="35" borderId="17" xfId="56" applyFont="1" applyFill="1" applyBorder="1" applyAlignment="1">
      <alignment horizontal="center" vertical="center"/>
      <protection/>
    </xf>
    <xf numFmtId="0" fontId="44" fillId="35" borderId="17" xfId="56" applyFont="1" applyFill="1" applyBorder="1" applyAlignment="1">
      <alignment horizontal="center" vertical="center" wrapText="1"/>
      <protection/>
    </xf>
    <xf numFmtId="3" fontId="44" fillId="33" borderId="17" xfId="56" applyNumberFormat="1" applyFont="1" applyFill="1" applyBorder="1" applyAlignment="1">
      <alignment horizontal="center" vertical="center"/>
      <protection/>
    </xf>
    <xf numFmtId="0" fontId="44" fillId="33" borderId="17" xfId="56" applyFont="1" applyFill="1" applyBorder="1" applyAlignment="1">
      <alignment horizontal="center" vertical="center" wrapText="1"/>
      <protection/>
    </xf>
    <xf numFmtId="0" fontId="48" fillId="0" borderId="17" xfId="56" applyFont="1" applyFill="1" applyBorder="1" applyAlignment="1">
      <alignment horizontal="center" vertical="center"/>
      <protection/>
    </xf>
    <xf numFmtId="0" fontId="44" fillId="33" borderId="17" xfId="56" applyFont="1" applyFill="1" applyBorder="1" applyAlignment="1">
      <alignment horizontal="center" vertical="center"/>
      <protection/>
    </xf>
    <xf numFmtId="0" fontId="44" fillId="0" borderId="17" xfId="56" applyFont="1" applyFill="1" applyBorder="1" applyAlignment="1">
      <alignment horizontal="left" vertical="center" wrapText="1"/>
      <protection/>
    </xf>
    <xf numFmtId="0" fontId="44" fillId="0" borderId="17" xfId="56" applyFont="1" applyFill="1" applyBorder="1" applyAlignment="1">
      <alignment horizontal="left" vertical="center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5" fillId="33" borderId="20" xfId="56" applyFont="1" applyFill="1" applyBorder="1" applyAlignment="1">
      <alignment horizontal="center" vertical="center" wrapText="1"/>
      <protection/>
    </xf>
    <xf numFmtId="3" fontId="5" fillId="33" borderId="17" xfId="56" applyNumberFormat="1" applyFont="1" applyFill="1" applyBorder="1" applyAlignment="1">
      <alignment horizontal="center" vertical="center" wrapText="1"/>
      <protection/>
    </xf>
    <xf numFmtId="0" fontId="8" fillId="33" borderId="19" xfId="56" applyFont="1" applyFill="1" applyBorder="1" applyAlignment="1">
      <alignment horizontal="center" vertical="center" wrapText="1"/>
      <protection/>
    </xf>
    <xf numFmtId="0" fontId="28" fillId="33" borderId="24" xfId="55" applyFont="1" applyFill="1" applyBorder="1" applyAlignment="1">
      <alignment horizontal="center"/>
      <protection/>
    </xf>
    <xf numFmtId="0" fontId="28" fillId="33" borderId="24" xfId="55" applyFont="1" applyFill="1" applyBorder="1" applyAlignment="1">
      <alignment horizontal="center" vertical="center" wrapText="1"/>
      <protection/>
    </xf>
    <xf numFmtId="0" fontId="38" fillId="33" borderId="17" xfId="55" applyFont="1" applyFill="1" applyBorder="1" applyAlignment="1">
      <alignment horizontal="center" vertical="center"/>
      <protection/>
    </xf>
    <xf numFmtId="49" fontId="38" fillId="33" borderId="17" xfId="55" applyNumberFormat="1" applyFont="1" applyFill="1" applyBorder="1" applyAlignment="1">
      <alignment horizontal="center" vertical="center"/>
      <protection/>
    </xf>
    <xf numFmtId="0" fontId="26" fillId="33" borderId="13" xfId="0" applyFont="1" applyFill="1" applyBorder="1" applyAlignment="1">
      <alignment horizontal="right"/>
    </xf>
    <xf numFmtId="0" fontId="38" fillId="33" borderId="13" xfId="0" applyFont="1" applyFill="1" applyBorder="1" applyAlignment="1">
      <alignment horizontal="center" wrapText="1"/>
    </xf>
    <xf numFmtId="11" fontId="38" fillId="33" borderId="17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right"/>
    </xf>
    <xf numFmtId="0" fontId="25" fillId="33" borderId="16" xfId="0" applyFont="1" applyFill="1" applyBorder="1" applyAlignment="1">
      <alignment horizontal="right"/>
    </xf>
    <xf numFmtId="0" fontId="38" fillId="33" borderId="17" xfId="0" applyFont="1" applyFill="1" applyBorder="1" applyAlignment="1">
      <alignment horizontal="center" vertical="center" wrapText="1"/>
    </xf>
    <xf numFmtId="2" fontId="44" fillId="35" borderId="17" xfId="56" applyNumberFormat="1" applyFont="1" applyFill="1" applyBorder="1" applyAlignment="1">
      <alignment horizontal="center" vertical="center" wrapText="1"/>
      <protection/>
    </xf>
    <xf numFmtId="3" fontId="50" fillId="35" borderId="17" xfId="56" applyNumberFormat="1" applyFont="1" applyFill="1" applyBorder="1" applyAlignment="1">
      <alignment horizontal="center" vertical="center"/>
      <protection/>
    </xf>
    <xf numFmtId="3" fontId="55" fillId="35" borderId="17" xfId="56" applyNumberFormat="1" applyFont="1" applyFill="1" applyBorder="1" applyAlignment="1">
      <alignment horizontal="center" vertical="center"/>
      <protection/>
    </xf>
    <xf numFmtId="3" fontId="55" fillId="33" borderId="17" xfId="56" applyNumberFormat="1" applyFont="1" applyFill="1" applyBorder="1" applyAlignment="1">
      <alignment horizontal="center" vertical="center"/>
      <protection/>
    </xf>
    <xf numFmtId="0" fontId="5" fillId="33" borderId="22" xfId="56" applyFont="1" applyFill="1" applyBorder="1" applyAlignment="1">
      <alignment horizontal="right" vertical="center"/>
      <protection/>
    </xf>
    <xf numFmtId="49" fontId="58" fillId="33" borderId="22" xfId="55" applyNumberFormat="1" applyFont="1" applyFill="1" applyBorder="1" applyAlignment="1">
      <alignment horizontal="right"/>
      <protection/>
    </xf>
    <xf numFmtId="0" fontId="59" fillId="33" borderId="24" xfId="55" applyFont="1" applyFill="1" applyBorder="1" applyAlignment="1">
      <alignment horizontal="center"/>
      <protection/>
    </xf>
    <xf numFmtId="0" fontId="59" fillId="33" borderId="24" xfId="55" applyFont="1" applyFill="1" applyBorder="1" applyAlignment="1">
      <alignment horizontal="center" vertical="center" wrapText="1"/>
      <protection/>
    </xf>
    <xf numFmtId="0" fontId="28" fillId="33" borderId="16" xfId="55" applyFont="1" applyFill="1" applyBorder="1" applyAlignment="1">
      <alignment horizontal="right" vertical="center"/>
      <protection/>
    </xf>
    <xf numFmtId="0" fontId="29" fillId="33" borderId="17" xfId="55" applyFont="1" applyFill="1" applyBorder="1" applyAlignment="1">
      <alignment horizontal="center" vertical="center"/>
      <protection/>
    </xf>
    <xf numFmtId="49" fontId="29" fillId="33" borderId="17" xfId="55" applyNumberFormat="1" applyFont="1" applyFill="1" applyBorder="1" applyAlignment="1">
      <alignment horizontal="center" vertical="center"/>
      <protection/>
    </xf>
    <xf numFmtId="0" fontId="29" fillId="35" borderId="17" xfId="55" applyFont="1" applyFill="1" applyBorder="1" applyAlignment="1">
      <alignment horizontal="center" vertical="center" wrapText="1"/>
      <protection/>
    </xf>
    <xf numFmtId="0" fontId="60" fillId="33" borderId="13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right"/>
    </xf>
    <xf numFmtId="0" fontId="26" fillId="33" borderId="16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right"/>
    </xf>
    <xf numFmtId="0" fontId="61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3" fontId="38" fillId="33" borderId="17" xfId="0" applyNumberFormat="1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3" fontId="65" fillId="35" borderId="17" xfId="0" applyNumberFormat="1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right" vertical="center"/>
    </xf>
    <xf numFmtId="0" fontId="64" fillId="33" borderId="14" xfId="0" applyFont="1" applyFill="1" applyBorder="1" applyAlignment="1">
      <alignment horizontal="right" vertical="center"/>
    </xf>
    <xf numFmtId="3" fontId="37" fillId="39" borderId="17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8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right"/>
    </xf>
    <xf numFmtId="0" fontId="25" fillId="33" borderId="18" xfId="0" applyFont="1" applyFill="1" applyBorder="1" applyAlignment="1">
      <alignment horizontal="right"/>
    </xf>
    <xf numFmtId="0" fontId="35" fillId="38" borderId="17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8" borderId="17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right" vertical="center"/>
    </xf>
    <xf numFmtId="0" fontId="43" fillId="38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11" fontId="35" fillId="33" borderId="17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right"/>
    </xf>
    <xf numFmtId="0" fontId="28" fillId="33" borderId="24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right"/>
    </xf>
    <xf numFmtId="0" fontId="43" fillId="33" borderId="15" xfId="0" applyFont="1" applyFill="1" applyBorder="1" applyAlignment="1">
      <alignment horizontal="center"/>
    </xf>
    <xf numFmtId="3" fontId="38" fillId="40" borderId="17" xfId="0" applyNumberFormat="1" applyFont="1" applyFill="1" applyBorder="1" applyAlignment="1">
      <alignment horizontal="center" vertical="center"/>
    </xf>
    <xf numFmtId="3" fontId="38" fillId="41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érleg" xfId="54"/>
    <cellStyle name="Normál_PH bevétel" xfId="55"/>
    <cellStyle name="Normál_Rendelet-1 2008.évi rendeletmódosításo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  <sheetData sheetId="8">
        <row r="6">
          <cell r="F6">
            <v>18949.853</v>
          </cell>
        </row>
        <row r="20">
          <cell r="F20">
            <v>9722.797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1528.744</v>
          </cell>
        </row>
        <row r="34">
          <cell r="F34">
            <v>0</v>
          </cell>
        </row>
        <row r="35">
          <cell r="F35">
            <v>240.099</v>
          </cell>
        </row>
        <row r="36">
          <cell r="F36">
            <v>125.625</v>
          </cell>
        </row>
        <row r="37">
          <cell r="F37">
            <v>1697.568</v>
          </cell>
        </row>
        <row r="38">
          <cell r="F38">
            <v>777</v>
          </cell>
        </row>
        <row r="41">
          <cell r="F41">
            <v>48082.989</v>
          </cell>
        </row>
        <row r="92">
          <cell r="F92">
            <v>13963.138</v>
          </cell>
        </row>
        <row r="94">
          <cell r="F94">
            <v>21703.831999999995</v>
          </cell>
        </row>
        <row r="170">
          <cell r="F170">
            <v>46949.736</v>
          </cell>
        </row>
        <row r="193">
          <cell r="F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view="pageBreakPreview" zoomScale="25" zoomScaleNormal="25" zoomScaleSheetLayoutView="25" zoomScalePageLayoutView="0" workbookViewId="0" topLeftCell="B16">
      <selection activeCell="AE27" sqref="AE27"/>
    </sheetView>
  </sheetViews>
  <sheetFormatPr defaultColWidth="35.375" defaultRowHeight="12.75"/>
  <cols>
    <col min="1" max="2" width="35.375" style="1" customWidth="1"/>
    <col min="3" max="3" width="63.25390625" style="2" customWidth="1"/>
    <col min="4" max="9" width="35.375" style="2" customWidth="1"/>
    <col min="10" max="11" width="35.375" style="3" customWidth="1"/>
    <col min="12" max="13" width="35.375" style="2" customWidth="1"/>
    <col min="14" max="14" width="0.6171875" style="2" customWidth="1"/>
    <col min="15" max="15" width="0.2421875" style="2" customWidth="1"/>
    <col min="16" max="17" width="0" style="2" hidden="1" customWidth="1"/>
    <col min="18" max="18" width="35.375" style="2" customWidth="1"/>
    <col min="19" max="19" width="55.00390625" style="2" customWidth="1"/>
    <col min="20" max="20" width="0.875" style="2" customWidth="1"/>
    <col min="21" max="22" width="35.375" style="1" customWidth="1"/>
    <col min="23" max="26" width="35.375" style="2" customWidth="1"/>
    <col min="27" max="27" width="35.375" style="1" customWidth="1"/>
    <col min="28" max="28" width="43.125" style="1" customWidth="1"/>
    <col min="29" max="29" width="44.25390625" style="1" customWidth="1"/>
    <col min="30" max="30" width="35.375" style="4" customWidth="1"/>
    <col min="31" max="31" width="37.75390625" style="1" customWidth="1"/>
    <col min="32" max="32" width="0.37109375" style="1" customWidth="1"/>
    <col min="33" max="33" width="37.75390625" style="1" customWidth="1"/>
    <col min="34" max="34" width="0.74609375" style="1" customWidth="1"/>
    <col min="35" max="16384" width="35.375" style="1" customWidth="1"/>
  </cols>
  <sheetData>
    <row r="1" spans="1:34" ht="15.75">
      <c r="A1" s="433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5"/>
      <c r="AG1" s="5"/>
      <c r="AH1" s="6"/>
    </row>
    <row r="2" spans="1:34" ht="39.7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7"/>
      <c r="AG2" s="8"/>
      <c r="AH2" s="9"/>
    </row>
    <row r="3" spans="1:34" ht="90">
      <c r="A3" s="434" t="s">
        <v>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</row>
    <row r="4" spans="1:34" ht="90" customHeight="1">
      <c r="A4" s="435" t="s">
        <v>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</row>
    <row r="5" spans="1:34" ht="45">
      <c r="A5" s="436" t="s">
        <v>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</row>
    <row r="6" spans="1:34" ht="99.75" customHeight="1">
      <c r="A6" s="10"/>
      <c r="B6" s="11"/>
      <c r="C6" s="12"/>
      <c r="D6" s="437" t="s">
        <v>4</v>
      </c>
      <c r="E6" s="437"/>
      <c r="F6" s="437" t="s">
        <v>5</v>
      </c>
      <c r="G6" s="437"/>
      <c r="H6" s="437"/>
      <c r="I6" s="437"/>
      <c r="J6" s="437"/>
      <c r="K6" s="437"/>
      <c r="L6" s="438" t="s">
        <v>6</v>
      </c>
      <c r="M6" s="438"/>
      <c r="N6" s="438"/>
      <c r="O6" s="438"/>
      <c r="P6" s="438"/>
      <c r="Q6" s="438"/>
      <c r="R6" s="438"/>
      <c r="S6" s="438"/>
      <c r="T6" s="13"/>
      <c r="U6" s="10"/>
      <c r="V6" s="11"/>
      <c r="W6" s="11"/>
      <c r="X6" s="11"/>
      <c r="Y6" s="11"/>
      <c r="Z6" s="12"/>
      <c r="AA6" s="439" t="s">
        <v>4</v>
      </c>
      <c r="AB6" s="440" t="s">
        <v>5</v>
      </c>
      <c r="AC6" s="440"/>
      <c r="AD6" s="440"/>
      <c r="AE6" s="418" t="s">
        <v>6</v>
      </c>
      <c r="AF6" s="418"/>
      <c r="AG6" s="418"/>
      <c r="AH6" s="17"/>
    </row>
    <row r="7" spans="1:34" ht="85.5" customHeight="1">
      <c r="A7" s="18"/>
      <c r="B7" s="19"/>
      <c r="C7" s="20"/>
      <c r="D7" s="426" t="s">
        <v>7</v>
      </c>
      <c r="E7" s="426" t="s">
        <v>8</v>
      </c>
      <c r="F7" s="426" t="s">
        <v>9</v>
      </c>
      <c r="G7" s="426"/>
      <c r="H7" s="426" t="s">
        <v>10</v>
      </c>
      <c r="I7" s="426" t="s">
        <v>11</v>
      </c>
      <c r="J7" s="426" t="s">
        <v>12</v>
      </c>
      <c r="K7" s="426" t="s">
        <v>13</v>
      </c>
      <c r="L7" s="430" t="s">
        <v>9</v>
      </c>
      <c r="M7" s="430"/>
      <c r="N7" s="426" t="s">
        <v>10</v>
      </c>
      <c r="O7" s="426" t="s">
        <v>11</v>
      </c>
      <c r="P7" s="426" t="s">
        <v>14</v>
      </c>
      <c r="Q7" s="426" t="s">
        <v>11</v>
      </c>
      <c r="R7" s="430" t="s">
        <v>15</v>
      </c>
      <c r="S7" s="430"/>
      <c r="T7" s="23"/>
      <c r="U7" s="18"/>
      <c r="V7" s="19"/>
      <c r="W7" s="19"/>
      <c r="X7" s="19"/>
      <c r="Y7" s="19"/>
      <c r="Z7" s="20"/>
      <c r="AA7" s="439"/>
      <c r="AB7" s="440"/>
      <c r="AC7" s="440"/>
      <c r="AD7" s="440"/>
      <c r="AE7" s="418"/>
      <c r="AF7" s="418"/>
      <c r="AG7" s="418"/>
      <c r="AH7" s="24"/>
    </row>
    <row r="8" spans="1:34" ht="85.5" customHeight="1">
      <c r="A8" s="431" t="s">
        <v>16</v>
      </c>
      <c r="B8" s="420" t="s">
        <v>17</v>
      </c>
      <c r="C8" s="420"/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2" t="s">
        <v>26</v>
      </c>
      <c r="M8" s="22" t="s">
        <v>27</v>
      </c>
      <c r="N8" s="21"/>
      <c r="O8" s="21"/>
      <c r="P8" s="21"/>
      <c r="Q8" s="21"/>
      <c r="R8" s="22" t="s">
        <v>28</v>
      </c>
      <c r="S8" s="22" t="s">
        <v>29</v>
      </c>
      <c r="T8" s="26"/>
      <c r="U8" s="432" t="s">
        <v>30</v>
      </c>
      <c r="V8" s="432" t="s">
        <v>31</v>
      </c>
      <c r="W8" s="432"/>
      <c r="X8" s="432"/>
      <c r="Y8" s="432"/>
      <c r="Z8" s="432"/>
      <c r="AA8" s="25" t="s">
        <v>32</v>
      </c>
      <c r="AB8" s="25" t="s">
        <v>33</v>
      </c>
      <c r="AC8" s="25" t="s">
        <v>34</v>
      </c>
      <c r="AD8" s="25" t="s">
        <v>35</v>
      </c>
      <c r="AE8" s="13" t="s">
        <v>36</v>
      </c>
      <c r="AF8" s="28"/>
      <c r="AG8" s="13" t="s">
        <v>36</v>
      </c>
      <c r="AH8" s="24"/>
    </row>
    <row r="9" spans="1:34" s="30" customFormat="1" ht="174" customHeight="1">
      <c r="A9" s="431"/>
      <c r="B9" s="428" t="s">
        <v>37</v>
      </c>
      <c r="C9" s="428"/>
      <c r="D9" s="427" t="s">
        <v>38</v>
      </c>
      <c r="E9" s="429" t="s">
        <v>39</v>
      </c>
      <c r="F9" s="427" t="s">
        <v>38</v>
      </c>
      <c r="G9" s="429" t="s">
        <v>39</v>
      </c>
      <c r="H9" s="427" t="s">
        <v>38</v>
      </c>
      <c r="I9" s="427" t="s">
        <v>39</v>
      </c>
      <c r="J9" s="427" t="s">
        <v>38</v>
      </c>
      <c r="K9" s="427" t="s">
        <v>39</v>
      </c>
      <c r="L9" s="427" t="s">
        <v>38</v>
      </c>
      <c r="M9" s="427" t="s">
        <v>39</v>
      </c>
      <c r="N9" s="427" t="s">
        <v>38</v>
      </c>
      <c r="O9" s="427" t="s">
        <v>39</v>
      </c>
      <c r="P9" s="427" t="s">
        <v>38</v>
      </c>
      <c r="Q9" s="427" t="s">
        <v>39</v>
      </c>
      <c r="R9" s="427" t="s">
        <v>38</v>
      </c>
      <c r="S9" s="427" t="s">
        <v>39</v>
      </c>
      <c r="T9" s="29"/>
      <c r="U9" s="432"/>
      <c r="V9" s="428" t="s">
        <v>40</v>
      </c>
      <c r="W9" s="428"/>
      <c r="X9" s="428"/>
      <c r="Y9" s="428"/>
      <c r="Z9" s="428"/>
      <c r="AA9" s="426" t="s">
        <v>41</v>
      </c>
      <c r="AB9" s="426" t="s">
        <v>42</v>
      </c>
      <c r="AC9" s="426" t="s">
        <v>43</v>
      </c>
      <c r="AD9" s="426" t="s">
        <v>12</v>
      </c>
      <c r="AE9" s="426" t="s">
        <v>42</v>
      </c>
      <c r="AF9" s="21" t="s">
        <v>44</v>
      </c>
      <c r="AG9" s="426" t="s">
        <v>15</v>
      </c>
      <c r="AH9" s="21" t="s">
        <v>45</v>
      </c>
    </row>
    <row r="10" spans="1:34" s="30" customFormat="1" ht="25.5" customHeight="1">
      <c r="A10" s="431"/>
      <c r="B10" s="428"/>
      <c r="C10" s="428"/>
      <c r="D10" s="427"/>
      <c r="E10" s="429"/>
      <c r="F10" s="427"/>
      <c r="G10" s="429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29"/>
      <c r="U10" s="432"/>
      <c r="V10" s="428"/>
      <c r="W10" s="428"/>
      <c r="X10" s="428"/>
      <c r="Y10" s="428"/>
      <c r="Z10" s="428"/>
      <c r="AA10" s="426"/>
      <c r="AB10" s="426"/>
      <c r="AC10" s="426"/>
      <c r="AD10" s="426"/>
      <c r="AE10" s="426"/>
      <c r="AF10" s="31"/>
      <c r="AG10" s="426"/>
      <c r="AH10" s="31"/>
    </row>
    <row r="11" spans="1:34" s="36" customFormat="1" ht="113.25" customHeight="1">
      <c r="A11" s="32" t="s">
        <v>46</v>
      </c>
      <c r="B11" s="424" t="s">
        <v>47</v>
      </c>
      <c r="C11" s="424"/>
      <c r="D11" s="34">
        <f>'ÖNO mérleg '!D11+'PH mérleg'!D11</f>
        <v>115481</v>
      </c>
      <c r="E11" s="34">
        <f>'ÖNO mérleg '!E11+'PH mérleg'!E11</f>
        <v>8966</v>
      </c>
      <c r="F11" s="34">
        <f>'ÖNO mérleg '!F11+'PH mérleg'!F11</f>
        <v>115975</v>
      </c>
      <c r="G11" s="34">
        <f>'ÖNO mérleg '!G11+'PH mérleg'!G11</f>
        <v>9652</v>
      </c>
      <c r="H11" s="34">
        <f>'ÖNO mérleg '!H11+'PH mérleg'!H11</f>
        <v>114165</v>
      </c>
      <c r="I11" s="34">
        <f>'ÖNO mérleg '!I11+'PH mérleg'!I11</f>
        <v>9652</v>
      </c>
      <c r="J11" s="34">
        <f>'ÖNO mérleg '!J11+'PH mérleg'!J11</f>
        <v>117815</v>
      </c>
      <c r="K11" s="34">
        <f>'ÖNO mérleg '!K11+'PH mérleg'!K11</f>
        <v>9652</v>
      </c>
      <c r="L11" s="34">
        <f>'ÖNO mérleg '!L11+'PH mérleg'!L11</f>
        <v>115415</v>
      </c>
      <c r="M11" s="34">
        <f>'ÖNO mérleg '!M11+'PH mérleg'!M11</f>
        <v>6000</v>
      </c>
      <c r="N11" s="35">
        <f>'[1]3_A. PH bevétel'!G8</f>
        <v>80104</v>
      </c>
      <c r="O11" s="35">
        <f>'[1]3_A. PH bevétel'!H8</f>
        <v>6320</v>
      </c>
      <c r="P11" s="35">
        <f>'[1]3_A. PH bevétel'!J8</f>
        <v>63100.932</v>
      </c>
      <c r="Q11" s="35">
        <f>'[1]3_A. PH bevétel'!K8</f>
        <v>5563.419</v>
      </c>
      <c r="R11" s="34">
        <v>121348</v>
      </c>
      <c r="S11" s="34">
        <v>0</v>
      </c>
      <c r="T11" s="35"/>
      <c r="U11" s="32" t="s">
        <v>46</v>
      </c>
      <c r="V11" s="425" t="s">
        <v>48</v>
      </c>
      <c r="W11" s="425"/>
      <c r="X11" s="425"/>
      <c r="Y11" s="425"/>
      <c r="Z11" s="425"/>
      <c r="AA11" s="34">
        <f>'ÖNO mérleg '!Y11+'PH mérleg'!Z11</f>
        <v>70754</v>
      </c>
      <c r="AB11" s="34">
        <f>'ÖNO mérleg '!Z11+'PH mérleg'!AA11</f>
        <v>76598</v>
      </c>
      <c r="AC11" s="34">
        <f>'ÖNO mérleg '!AA11+'PH mérleg'!AB11</f>
        <v>80254</v>
      </c>
      <c r="AD11" s="34">
        <f>'ÖNO mérleg '!AB11+'PH mérleg'!AC11</f>
        <v>79001</v>
      </c>
      <c r="AE11" s="34">
        <f>'ÖNO mérleg '!AC11+'PH mérleg'!AD11</f>
        <v>66870</v>
      </c>
      <c r="AF11" s="34"/>
      <c r="AG11" s="34">
        <v>70910</v>
      </c>
      <c r="AH11" s="34">
        <f>'[1]3_B. PH kiadás '!F41</f>
        <v>48082.989</v>
      </c>
    </row>
    <row r="12" spans="1:34" s="36" customFormat="1" ht="109.5" customHeight="1">
      <c r="A12" s="32" t="s">
        <v>49</v>
      </c>
      <c r="B12" s="424" t="s">
        <v>50</v>
      </c>
      <c r="C12" s="424"/>
      <c r="D12" s="34">
        <f>'ÖNO mérleg '!D12+'PH mérleg'!D12</f>
        <v>130641</v>
      </c>
      <c r="E12" s="34">
        <f>'ÖNO mérleg '!E12+'PH mérleg'!E12</f>
        <v>0</v>
      </c>
      <c r="F12" s="34">
        <f>'ÖNO mérleg '!F12+'PH mérleg'!F12</f>
        <v>100784</v>
      </c>
      <c r="G12" s="34">
        <f>'ÖNO mérleg '!G12+'PH mérleg'!G12</f>
        <v>0</v>
      </c>
      <c r="H12" s="34">
        <f>'ÖNO mérleg '!H12+'PH mérleg'!H12</f>
        <v>133660</v>
      </c>
      <c r="I12" s="34">
        <f>'ÖNO mérleg '!I12+'PH mérleg'!I12</f>
        <v>33268</v>
      </c>
      <c r="J12" s="34">
        <f>'ÖNO mérleg '!J12+'PH mérleg'!J12</f>
        <v>133660</v>
      </c>
      <c r="K12" s="34">
        <f>'ÖNO mérleg '!K12+'PH mérleg'!K12</f>
        <v>33268</v>
      </c>
      <c r="L12" s="34">
        <f>'ÖNO mérleg '!L12+'PH mérleg'!L12</f>
        <v>82074</v>
      </c>
      <c r="M12" s="34">
        <f>'ÖNO mérleg '!M12+'PH mérleg'!M12</f>
        <v>0</v>
      </c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34">
        <v>97722</v>
      </c>
      <c r="S12" s="34">
        <v>0</v>
      </c>
      <c r="T12" s="37"/>
      <c r="U12" s="32" t="s">
        <v>49</v>
      </c>
      <c r="V12" s="425" t="s">
        <v>51</v>
      </c>
      <c r="W12" s="425"/>
      <c r="X12" s="425"/>
      <c r="Y12" s="425"/>
      <c r="Z12" s="425"/>
      <c r="AA12" s="34">
        <f>'ÖNO mérleg '!Y12+'PH mérleg'!Z12</f>
        <v>22446</v>
      </c>
      <c r="AB12" s="34">
        <f>'ÖNO mérleg '!Z12+'PH mérleg'!AA12</f>
        <v>21846</v>
      </c>
      <c r="AC12" s="34">
        <f>'ÖNO mérleg '!AA12+'PH mérleg'!AB12</f>
        <v>22809</v>
      </c>
      <c r="AD12" s="34">
        <f>'ÖNO mérleg '!AB12+'PH mérleg'!AC12</f>
        <v>22916</v>
      </c>
      <c r="AE12" s="34">
        <f>'ÖNO mérleg '!AC12+'PH mérleg'!AD12</f>
        <v>19621</v>
      </c>
      <c r="AF12" s="38"/>
      <c r="AG12" s="34">
        <v>20293</v>
      </c>
      <c r="AH12" s="38">
        <f>'[1]3_B. PH kiadás '!F92</f>
        <v>13963.138</v>
      </c>
    </row>
    <row r="13" spans="1:35" s="36" customFormat="1" ht="97.5" customHeight="1">
      <c r="A13" s="32" t="s">
        <v>52</v>
      </c>
      <c r="B13" s="424" t="s">
        <v>53</v>
      </c>
      <c r="C13" s="424"/>
      <c r="D13" s="34">
        <f>'ÖNO mérleg '!D13+'PH mérleg'!D13</f>
        <v>0</v>
      </c>
      <c r="E13" s="34">
        <f>'ÖNO mérleg '!E13+'PH mérleg'!E13</f>
        <v>0</v>
      </c>
      <c r="F13" s="34">
        <f>'ÖNO mérleg '!F13+'PH mérleg'!F13</f>
        <v>0</v>
      </c>
      <c r="G13" s="34">
        <f>'ÖNO mérleg '!G13+'PH mérleg'!G13</f>
        <v>30</v>
      </c>
      <c r="H13" s="34">
        <f>'ÖNO mérleg '!H13+'PH mérleg'!H13</f>
        <v>0</v>
      </c>
      <c r="I13" s="34">
        <f>'ÖNO mérleg '!I13+'PH mérleg'!I13</f>
        <v>3430</v>
      </c>
      <c r="J13" s="34">
        <f>'ÖNO mérleg '!J13+'PH mérleg'!J13</f>
        <v>0</v>
      </c>
      <c r="K13" s="34">
        <f>'ÖNO mérleg '!K13+'PH mérleg'!K13</f>
        <v>3400</v>
      </c>
      <c r="L13" s="34">
        <f>'ÖNO mérleg '!L13+'PH mérleg'!L13</f>
        <v>0</v>
      </c>
      <c r="M13" s="34">
        <f>'ÖNO mérleg '!M13+'PH mérleg'!M13</f>
        <v>0</v>
      </c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34">
        <v>0</v>
      </c>
      <c r="S13" s="34">
        <v>0</v>
      </c>
      <c r="T13" s="37"/>
      <c r="U13" s="32" t="s">
        <v>52</v>
      </c>
      <c r="V13" s="425" t="s">
        <v>54</v>
      </c>
      <c r="W13" s="425"/>
      <c r="X13" s="425"/>
      <c r="Y13" s="425"/>
      <c r="Z13" s="425"/>
      <c r="AA13" s="34">
        <f>'ÖNO mérleg '!Y13+'PH mérleg'!Z13</f>
        <v>65873</v>
      </c>
      <c r="AB13" s="34">
        <f>'ÖNO mérleg '!Z13+'PH mérleg'!AA13</f>
        <v>59496</v>
      </c>
      <c r="AC13" s="34">
        <f>'ÖNO mérleg '!AA13+'PH mérleg'!AB13</f>
        <v>59650</v>
      </c>
      <c r="AD13" s="34">
        <f>'ÖNO mérleg '!AB13+'PH mérleg'!AC13</f>
        <v>53817</v>
      </c>
      <c r="AE13" s="34">
        <f>'ÖNO mérleg '!AC13+'PH mérleg'!AD13</f>
        <v>56521</v>
      </c>
      <c r="AF13" s="38"/>
      <c r="AG13" s="34">
        <v>68088</v>
      </c>
      <c r="AH13" s="38">
        <f>'[1]3_B. PH kiadás '!F94+'[1]3_B. PH kiadás '!F193-100</f>
        <v>21603.831999999995</v>
      </c>
      <c r="AI13" s="39"/>
    </row>
    <row r="14" spans="1:34" s="36" customFormat="1" ht="111.75" customHeight="1">
      <c r="A14" s="32" t="s">
        <v>55</v>
      </c>
      <c r="B14" s="424" t="s">
        <v>56</v>
      </c>
      <c r="C14" s="424"/>
      <c r="D14" s="34">
        <f>'ÖNO mérleg '!D14+'PH mérleg'!D14</f>
        <v>4715</v>
      </c>
      <c r="E14" s="34">
        <f>'ÖNO mérleg '!E14+'PH mérleg'!E14</f>
        <v>0</v>
      </c>
      <c r="F14" s="34">
        <f>'ÖNO mérleg '!F14+'PH mérleg'!F14</f>
        <v>2370</v>
      </c>
      <c r="G14" s="34">
        <f>'ÖNO mérleg '!G14+'PH mérleg'!G14</f>
        <v>34097</v>
      </c>
      <c r="H14" s="34">
        <f>'ÖNO mérleg '!H14+'PH mérleg'!H14</f>
        <v>7944</v>
      </c>
      <c r="I14" s="34">
        <f>'ÖNO mérleg '!I14+'PH mérleg'!I14</f>
        <v>0</v>
      </c>
      <c r="J14" s="34">
        <f>'ÖNO mérleg '!J14+'PH mérleg'!J14</f>
        <v>7947</v>
      </c>
      <c r="K14" s="34">
        <f>'ÖNO mérleg '!K14+'PH mérleg'!K14</f>
        <v>0</v>
      </c>
      <c r="L14" s="34">
        <f>'ÖNO mérleg '!L14+'PH mérleg'!L14</f>
        <v>13460</v>
      </c>
      <c r="M14" s="34">
        <f>'ÖNO mérleg '!M14+'PH mérleg'!M14</f>
        <v>0</v>
      </c>
      <c r="N14" s="35">
        <f>'[1]3_A. PH bevétel'!G41</f>
        <v>10517</v>
      </c>
      <c r="O14" s="35">
        <f>'[1]3_A. PH bevétel'!H41</f>
        <v>473146</v>
      </c>
      <c r="P14" s="35">
        <f>'[1]3_A. PH bevétel'!J41</f>
        <v>7641.119</v>
      </c>
      <c r="Q14" s="35">
        <f>'[1]3_A. PH bevétel'!K41</f>
        <v>8969.647</v>
      </c>
      <c r="R14" s="34">
        <v>17891</v>
      </c>
      <c r="S14" s="34">
        <v>11004</v>
      </c>
      <c r="T14" s="35"/>
      <c r="U14" s="32" t="s">
        <v>55</v>
      </c>
      <c r="V14" s="425" t="s">
        <v>57</v>
      </c>
      <c r="W14" s="425"/>
      <c r="X14" s="425"/>
      <c r="Y14" s="425"/>
      <c r="Z14" s="425"/>
      <c r="AA14" s="34">
        <f>'ÖNO mérleg '!Y14+'PH mérleg'!Z14</f>
        <v>39474</v>
      </c>
      <c r="AB14" s="34">
        <f>'ÖNO mérleg '!Z14+'PH mérleg'!AA14</f>
        <v>43069</v>
      </c>
      <c r="AC14" s="34">
        <f>'ÖNO mérleg '!AA14+'PH mérleg'!AB14</f>
        <v>43468</v>
      </c>
      <c r="AD14" s="34">
        <f>'ÖNO mérleg '!AB14+'PH mérleg'!AC14</f>
        <v>45293</v>
      </c>
      <c r="AE14" s="34">
        <f>'ÖNO mérleg '!AC14+'PH mérleg'!AD14</f>
        <v>48436</v>
      </c>
      <c r="AF14" s="38"/>
      <c r="AG14" s="34">
        <v>49660</v>
      </c>
      <c r="AH14" s="38">
        <f>'[1]3_B. PH kiadás '!F170</f>
        <v>46949.736</v>
      </c>
    </row>
    <row r="15" spans="1:34" s="36" customFormat="1" ht="99.75" customHeight="1">
      <c r="A15" s="32" t="s">
        <v>58</v>
      </c>
      <c r="B15" s="424" t="s">
        <v>59</v>
      </c>
      <c r="C15" s="424"/>
      <c r="D15" s="34">
        <f>'ÖNO mérleg '!D15+'PH mérleg'!D15</f>
        <v>660</v>
      </c>
      <c r="E15" s="34">
        <f>'ÖNO mérleg '!E15+'PH mérleg'!E15</f>
        <v>167</v>
      </c>
      <c r="F15" s="34">
        <f>'ÖNO mérleg '!F15+'PH mérleg'!F15</f>
        <v>2100</v>
      </c>
      <c r="G15" s="34">
        <f>'ÖNO mérleg '!G15+'PH mérleg'!G15</f>
        <v>0</v>
      </c>
      <c r="H15" s="34">
        <f>'ÖNO mérleg '!H15+'PH mérleg'!H15</f>
        <v>2100</v>
      </c>
      <c r="I15" s="34">
        <f>'ÖNO mérleg '!I15+'PH mérleg'!I15</f>
        <v>0</v>
      </c>
      <c r="J15" s="34">
        <f>'ÖNO mérleg '!J15+'PH mérleg'!J15</f>
        <v>0</v>
      </c>
      <c r="K15" s="34">
        <f>'ÖNO mérleg '!K15+'PH mérleg'!K15</f>
        <v>0</v>
      </c>
      <c r="L15" s="34">
        <f>'ÖNO mérleg '!L15+'PH mérleg'!L15</f>
        <v>0</v>
      </c>
      <c r="M15" s="34">
        <f>'ÖNO mérleg '!M15+'PH mérleg'!M15</f>
        <v>9000</v>
      </c>
      <c r="N15" s="35">
        <f>'[1]3_A. PH bevétel'!G51</f>
        <v>0</v>
      </c>
      <c r="O15" s="35">
        <f>'[1]3_A. PH bevétel'!H51</f>
        <v>40000</v>
      </c>
      <c r="P15" s="35">
        <f>'[1]3_A. PH bevétel'!J51</f>
        <v>70</v>
      </c>
      <c r="Q15" s="35">
        <f>'[1]3_A. PH bevétel'!K51</f>
        <v>0</v>
      </c>
      <c r="R15" s="34">
        <v>0</v>
      </c>
      <c r="S15" s="34">
        <v>9000</v>
      </c>
      <c r="T15" s="35"/>
      <c r="U15" s="32" t="s">
        <v>58</v>
      </c>
      <c r="V15" s="425" t="s">
        <v>60</v>
      </c>
      <c r="W15" s="425"/>
      <c r="X15" s="425"/>
      <c r="Y15" s="425"/>
      <c r="Z15" s="425"/>
      <c r="AA15" s="34">
        <f>'ÖNO mérleg '!Y15+'PH mérleg'!Z15</f>
        <v>65624</v>
      </c>
      <c r="AB15" s="34">
        <f>'ÖNO mérleg '!Z15+'PH mérleg'!AA15</f>
        <v>65624</v>
      </c>
      <c r="AC15" s="34">
        <f>'ÖNO mérleg '!AA15+'PH mérleg'!AB15</f>
        <v>65624</v>
      </c>
      <c r="AD15" s="34">
        <f>'ÖNO mérleg '!AB15+'PH mérleg'!AC15</f>
        <v>53280</v>
      </c>
      <c r="AE15" s="34">
        <f>'ÖNO mérleg '!AC15+'PH mérleg'!AD15</f>
        <v>67783</v>
      </c>
      <c r="AF15" s="38"/>
      <c r="AG15" s="34">
        <v>63129</v>
      </c>
      <c r="AH15" s="38">
        <f>'[1]3_B. PH kiadás '!F32+'[1]3_B. PH kiadás '!F33+'[1]3_B. PH kiadás '!F34+'[1]3_B. PH kiadás '!F35</f>
        <v>1768.8429999999998</v>
      </c>
    </row>
    <row r="16" spans="1:34" s="36" customFormat="1" ht="94.5" customHeight="1">
      <c r="A16" s="32" t="s">
        <v>61</v>
      </c>
      <c r="B16" s="424" t="s">
        <v>62</v>
      </c>
      <c r="C16" s="424"/>
      <c r="D16" s="34">
        <f>'ÖNO mérleg '!D16+'PH mérleg'!D16</f>
        <v>0</v>
      </c>
      <c r="E16" s="34">
        <f>'ÖNO mérleg '!E16+'PH mérleg'!E16</f>
        <v>0</v>
      </c>
      <c r="F16" s="34">
        <f>'ÖNO mérleg '!F16+'PH mérleg'!F16</f>
        <v>0</v>
      </c>
      <c r="G16" s="34">
        <f>'ÖNO mérleg '!G16+'PH mérleg'!G16</f>
        <v>0</v>
      </c>
      <c r="H16" s="34">
        <f>'ÖNO mérleg '!H16+'PH mérleg'!H16</f>
        <v>0</v>
      </c>
      <c r="I16" s="34">
        <f>'ÖNO mérleg '!I16+'PH mérleg'!I16</f>
        <v>0</v>
      </c>
      <c r="J16" s="34">
        <f>'ÖNO mérleg '!J16+'PH mérleg'!J16</f>
        <v>0</v>
      </c>
      <c r="K16" s="34">
        <f>'ÖNO mérleg '!K16+'PH mérleg'!K16</f>
        <v>0</v>
      </c>
      <c r="L16" s="34">
        <f>'ÖNO mérleg '!L16+'PH mérleg'!L16</f>
        <v>0</v>
      </c>
      <c r="M16" s="34">
        <f>'ÖNO mérleg '!M16+'PH mérleg'!M16</f>
        <v>0</v>
      </c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34">
        <v>0</v>
      </c>
      <c r="S16" s="34">
        <v>0</v>
      </c>
      <c r="T16" s="37"/>
      <c r="U16" s="32" t="s">
        <v>63</v>
      </c>
      <c r="V16" s="425" t="s">
        <v>64</v>
      </c>
      <c r="W16" s="425"/>
      <c r="X16" s="425"/>
      <c r="Y16" s="425"/>
      <c r="Z16" s="425"/>
      <c r="AA16" s="34">
        <f>'ÖNO mérleg '!Y16+'PH mérleg'!Z16</f>
        <v>797</v>
      </c>
      <c r="AB16" s="34">
        <f>'ÖNO mérleg '!Z16+'PH mérleg'!AA16</f>
        <v>0</v>
      </c>
      <c r="AC16" s="34">
        <f>'ÖNO mérleg '!AA16+'PH mérleg'!AB16</f>
        <v>12435</v>
      </c>
      <c r="AD16" s="34">
        <f>'ÖNO mérleg '!AB16+'PH mérleg'!AC16</f>
        <v>18836</v>
      </c>
      <c r="AE16" s="34">
        <f>'ÖNO mérleg '!AC16+'PH mérleg'!AD16</f>
        <v>2000</v>
      </c>
      <c r="AF16" s="40"/>
      <c r="AG16" s="34">
        <v>3173</v>
      </c>
      <c r="AH16" s="40">
        <f>'[1]3_B. PH kiadás '!F36+'[1]3_B. PH kiadás '!F37+100</f>
        <v>1923.193</v>
      </c>
    </row>
    <row r="17" spans="1:34" s="36" customFormat="1" ht="93" customHeight="1">
      <c r="A17" s="32" t="s">
        <v>65</v>
      </c>
      <c r="B17" s="424" t="s">
        <v>66</v>
      </c>
      <c r="C17" s="424"/>
      <c r="D17" s="34">
        <f>'ÖNO mérleg '!D17+'PH mérleg'!D17</f>
        <v>25958</v>
      </c>
      <c r="E17" s="34">
        <f>'ÖNO mérleg '!E17+'PH mérleg'!E17</f>
        <v>0</v>
      </c>
      <c r="F17" s="34">
        <f>'ÖNO mérleg '!F17+'PH mérleg'!F17</f>
        <v>44240</v>
      </c>
      <c r="G17" s="34">
        <f>'ÖNO mérleg '!G17+'PH mérleg'!G17</f>
        <v>0</v>
      </c>
      <c r="H17" s="34">
        <f>'ÖNO mérleg '!H17+'PH mérleg'!H17</f>
        <v>10201</v>
      </c>
      <c r="I17" s="34">
        <f>'ÖNO mérleg '!I17+'PH mérleg'!I17</f>
        <v>12435</v>
      </c>
      <c r="J17" s="34">
        <f>'ÖNO mérleg '!J17+'PH mérleg'!J17</f>
        <v>14466</v>
      </c>
      <c r="K17" s="34">
        <f>'ÖNO mérleg '!K17+'PH mérleg'!K17</f>
        <v>12435</v>
      </c>
      <c r="L17" s="34">
        <f>'ÖNO mérleg '!L17+'PH mérleg'!L17</f>
        <v>45376</v>
      </c>
      <c r="M17" s="34">
        <f>'ÖNO mérleg '!M17+'PH mérleg'!M17</f>
        <v>0</v>
      </c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34">
        <v>32213</v>
      </c>
      <c r="S17" s="34">
        <v>0</v>
      </c>
      <c r="T17" s="37"/>
      <c r="U17" s="32" t="s">
        <v>65</v>
      </c>
      <c r="V17" s="425" t="s">
        <v>67</v>
      </c>
      <c r="W17" s="425"/>
      <c r="X17" s="425"/>
      <c r="Y17" s="425"/>
      <c r="Z17" s="425"/>
      <c r="AA17" s="34">
        <f>'ÖNO mérleg '!Y17+'PH mérleg'!Z17</f>
        <v>9615</v>
      </c>
      <c r="AB17" s="34">
        <f>'ÖNO mérleg '!Z17+'PH mérleg'!AA17</f>
        <v>29842</v>
      </c>
      <c r="AC17" s="34">
        <f>'ÖNO mérleg '!AA17+'PH mérleg'!AB17</f>
        <v>29842</v>
      </c>
      <c r="AD17" s="34">
        <f>'ÖNO mérleg '!AB17+'PH mérleg'!AC17</f>
        <v>19638</v>
      </c>
      <c r="AE17" s="34">
        <f>'ÖNO mérleg '!AC17+'PH mérleg'!AD17</f>
        <v>9057</v>
      </c>
      <c r="AF17" s="40"/>
      <c r="AG17" s="34">
        <v>9974</v>
      </c>
      <c r="AH17" s="40">
        <f>'[1]3_B. PH kiadás '!F6+'[1]3_B. PH kiadás '!F28+'[1]3_B. PH kiadás '!F38</f>
        <v>19726.853</v>
      </c>
    </row>
    <row r="18" spans="1:36" s="36" customFormat="1" ht="96" customHeight="1">
      <c r="A18" s="32" t="s">
        <v>68</v>
      </c>
      <c r="B18" s="424" t="s">
        <v>69</v>
      </c>
      <c r="C18" s="424"/>
      <c r="D18" s="34">
        <f>'ÖNO mérleg '!D18+'PH mérleg'!D18</f>
        <v>13838</v>
      </c>
      <c r="E18" s="34">
        <f>'ÖNO mérleg '!E18+'PH mérleg'!E18</f>
        <v>8534</v>
      </c>
      <c r="F18" s="34">
        <f>'ÖNO mérleg '!F18+'PH mérleg'!F18</f>
        <v>1164</v>
      </c>
      <c r="G18" s="34">
        <f>'ÖNO mérleg '!G18+'PH mérleg'!G18</f>
        <v>6117</v>
      </c>
      <c r="H18" s="34">
        <f>'ÖNO mérleg '!H18+'PH mérleg'!H18</f>
        <v>1164</v>
      </c>
      <c r="I18" s="34">
        <f>'ÖNO mérleg '!I18+'PH mérleg'!I18</f>
        <v>6117</v>
      </c>
      <c r="J18" s="34">
        <f>'ÖNO mérleg '!J18+'PH mérleg'!J18</f>
        <v>1164</v>
      </c>
      <c r="K18" s="34">
        <f>'ÖNO mérleg '!K18+'PH mérleg'!K18</f>
        <v>6117</v>
      </c>
      <c r="L18" s="34">
        <f>'ÖNO mérleg '!L18+'PH mérleg'!L18</f>
        <v>2906</v>
      </c>
      <c r="M18" s="34">
        <f>'ÖNO mérleg '!M18+'PH mérleg'!M18</f>
        <v>0</v>
      </c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34">
        <v>2906</v>
      </c>
      <c r="S18" s="34">
        <v>0</v>
      </c>
      <c r="T18" s="37"/>
      <c r="U18" s="32" t="s">
        <v>70</v>
      </c>
      <c r="V18" s="425" t="s">
        <v>71</v>
      </c>
      <c r="W18" s="425"/>
      <c r="X18" s="425"/>
      <c r="Y18" s="425"/>
      <c r="Z18" s="425"/>
      <c r="AA18" s="34">
        <f>'ÖNO mérleg '!Y18+'PH mérleg'!Z18</f>
        <v>1138</v>
      </c>
      <c r="AB18" s="34">
        <f>'ÖNO mérleg '!Z18+'PH mérleg'!AA18</f>
        <v>20054</v>
      </c>
      <c r="AC18" s="34">
        <f>'ÖNO mérleg '!AA18+'PH mérleg'!AB18</f>
        <v>20054</v>
      </c>
      <c r="AD18" s="34">
        <f>'ÖNO mérleg '!AB18+'PH mérleg'!AC18</f>
        <v>17336</v>
      </c>
      <c r="AE18" s="34">
        <f>'ÖNO mérleg '!AC18+'PH mérleg'!AD18</f>
        <v>3943</v>
      </c>
      <c r="AF18" s="34"/>
      <c r="AG18" s="34">
        <v>6857</v>
      </c>
      <c r="AH18" s="34">
        <f>'[1]3_B. PH kiadás '!F20</f>
        <v>9722.797</v>
      </c>
      <c r="AI18" s="41"/>
      <c r="AJ18" s="42"/>
    </row>
    <row r="19" spans="1:34" s="36" customFormat="1" ht="61.5">
      <c r="A19" s="32"/>
      <c r="B19" s="33"/>
      <c r="C19" s="33"/>
      <c r="D19" s="43"/>
      <c r="E19" s="43"/>
      <c r="F19" s="43"/>
      <c r="G19" s="43"/>
      <c r="H19" s="43"/>
      <c r="I19" s="43"/>
      <c r="J19" s="44"/>
      <c r="K19" s="44"/>
      <c r="L19" s="43"/>
      <c r="M19" s="43"/>
      <c r="N19" s="423"/>
      <c r="O19" s="423"/>
      <c r="P19" s="423"/>
      <c r="Q19" s="423"/>
      <c r="R19" s="43"/>
      <c r="S19" s="43"/>
      <c r="T19" s="45"/>
      <c r="U19" s="421" t="s">
        <v>72</v>
      </c>
      <c r="V19" s="421"/>
      <c r="W19" s="421"/>
      <c r="X19" s="421"/>
      <c r="Y19" s="421"/>
      <c r="Z19" s="421"/>
      <c r="AA19" s="34">
        <f>'ÖNO mérleg '!Y19+'PH mérleg'!Z19</f>
        <v>0</v>
      </c>
      <c r="AB19" s="34">
        <f>'ÖNO mérleg '!Z19+'PH mérleg'!AA19</f>
        <v>0</v>
      </c>
      <c r="AC19" s="34">
        <f>'ÖNO mérleg '!AA19+'PH mérleg'!AB19</f>
        <v>0</v>
      </c>
      <c r="AD19" s="34">
        <f>'ÖNO mérleg '!AB19+'PH mérleg'!AC19</f>
        <v>0</v>
      </c>
      <c r="AE19" s="34">
        <f>'ÖNO mérleg '!AC19+'PH mérleg'!AD19</f>
        <v>0</v>
      </c>
      <c r="AF19" s="46"/>
      <c r="AG19" s="34">
        <v>0</v>
      </c>
      <c r="AH19" s="46"/>
    </row>
    <row r="20" spans="1:34" s="36" customFormat="1" ht="61.5">
      <c r="A20" s="32"/>
      <c r="B20" s="33"/>
      <c r="C20" s="33"/>
      <c r="D20" s="43"/>
      <c r="E20" s="43"/>
      <c r="F20" s="43"/>
      <c r="G20" s="43"/>
      <c r="H20" s="43"/>
      <c r="I20" s="43"/>
      <c r="J20" s="44"/>
      <c r="K20" s="44"/>
      <c r="L20" s="43"/>
      <c r="M20" s="43"/>
      <c r="N20" s="423"/>
      <c r="O20" s="423"/>
      <c r="P20" s="423"/>
      <c r="Q20" s="423"/>
      <c r="R20" s="43"/>
      <c r="S20" s="43"/>
      <c r="T20" s="45"/>
      <c r="U20" s="421" t="s">
        <v>73</v>
      </c>
      <c r="V20" s="421"/>
      <c r="W20" s="421"/>
      <c r="X20" s="421"/>
      <c r="Y20" s="421"/>
      <c r="Z20" s="421"/>
      <c r="AA20" s="34">
        <f>'ÖNO mérleg '!Y20+'PH mérleg'!Z20</f>
        <v>0</v>
      </c>
      <c r="AB20" s="34">
        <f>'ÖNO mérleg '!Z20+'PH mérleg'!AA20</f>
        <v>0</v>
      </c>
      <c r="AC20" s="34">
        <f>'ÖNO mérleg '!AA20+'PH mérleg'!AB20</f>
        <v>0</v>
      </c>
      <c r="AD20" s="34">
        <f>'ÖNO mérleg '!AB20+'PH mérleg'!AC20</f>
        <v>0</v>
      </c>
      <c r="AE20" s="34">
        <f>'ÖNO mérleg '!AC20+'PH mérleg'!AD20</f>
        <v>0</v>
      </c>
      <c r="AF20" s="46"/>
      <c r="AG20" s="34">
        <v>0</v>
      </c>
      <c r="AH20" s="46"/>
    </row>
    <row r="21" spans="1:34" s="36" customFormat="1" ht="61.5">
      <c r="A21" s="32"/>
      <c r="B21" s="33"/>
      <c r="C21" s="33"/>
      <c r="D21" s="43"/>
      <c r="E21" s="43"/>
      <c r="F21" s="43"/>
      <c r="G21" s="43"/>
      <c r="H21" s="43"/>
      <c r="I21" s="43"/>
      <c r="J21" s="44"/>
      <c r="K21" s="44"/>
      <c r="L21" s="43"/>
      <c r="M21" s="43"/>
      <c r="N21" s="45"/>
      <c r="O21" s="45"/>
      <c r="P21" s="45"/>
      <c r="Q21" s="45"/>
      <c r="R21" s="43"/>
      <c r="S21" s="43"/>
      <c r="T21" s="47"/>
      <c r="U21" s="421" t="s">
        <v>74</v>
      </c>
      <c r="V21" s="421"/>
      <c r="W21" s="421"/>
      <c r="X21" s="421"/>
      <c r="Y21" s="421"/>
      <c r="Z21" s="421"/>
      <c r="AA21" s="34">
        <f>'ÖNO mérleg '!Y21+'PH mérleg'!Z21</f>
        <v>0</v>
      </c>
      <c r="AB21" s="34">
        <f>'ÖNO mérleg '!Z21+'PH mérleg'!AA21</f>
        <v>0</v>
      </c>
      <c r="AC21" s="34">
        <f>'ÖNO mérleg '!AA21+'PH mérleg'!AB21</f>
        <v>0</v>
      </c>
      <c r="AD21" s="34">
        <f>'ÖNO mérleg '!AB21+'PH mérleg'!AC21</f>
        <v>0</v>
      </c>
      <c r="AE21" s="34">
        <f>'ÖNO mérleg '!AC21+'PH mérleg'!AD21</f>
        <v>0</v>
      </c>
      <c r="AF21" s="46"/>
      <c r="AG21" s="34">
        <v>0</v>
      </c>
      <c r="AH21" s="46"/>
    </row>
    <row r="22" spans="1:34" s="36" customFormat="1" ht="61.5">
      <c r="A22" s="32"/>
      <c r="B22" s="33"/>
      <c r="C22" s="33"/>
      <c r="D22" s="43"/>
      <c r="E22" s="43"/>
      <c r="F22" s="43"/>
      <c r="G22" s="43"/>
      <c r="H22" s="43"/>
      <c r="I22" s="43"/>
      <c r="J22" s="44"/>
      <c r="K22" s="44"/>
      <c r="L22" s="43"/>
      <c r="M22" s="43"/>
      <c r="N22" s="45"/>
      <c r="O22" s="45"/>
      <c r="P22" s="45"/>
      <c r="Q22" s="45"/>
      <c r="R22" s="43"/>
      <c r="S22" s="43"/>
      <c r="T22" s="47"/>
      <c r="U22" s="421" t="s">
        <v>75</v>
      </c>
      <c r="V22" s="421"/>
      <c r="W22" s="421"/>
      <c r="X22" s="421"/>
      <c r="Y22" s="421"/>
      <c r="Z22" s="421"/>
      <c r="AA22" s="34">
        <f>'ÖNO mérleg '!Y22+'PH mérleg'!Z22</f>
        <v>0</v>
      </c>
      <c r="AB22" s="34">
        <f>'ÖNO mérleg '!Z22+'PH mérleg'!AA22</f>
        <v>0</v>
      </c>
      <c r="AC22" s="34">
        <f>'ÖNO mérleg '!AA22+'PH mérleg'!AB22</f>
        <v>0</v>
      </c>
      <c r="AD22" s="34">
        <f>'ÖNO mérleg '!AB22+'PH mérleg'!AC22</f>
        <v>12435</v>
      </c>
      <c r="AE22" s="34">
        <f>'ÖNO mérleg '!AC22+'PH mérleg'!AD22</f>
        <v>0</v>
      </c>
      <c r="AF22" s="46"/>
      <c r="AG22" s="34">
        <v>0</v>
      </c>
      <c r="AH22" s="46"/>
    </row>
    <row r="23" spans="1:34" s="36" customFormat="1" ht="61.5">
      <c r="A23" s="32"/>
      <c r="B23" s="33"/>
      <c r="C23" s="33"/>
      <c r="D23" s="43"/>
      <c r="E23" s="43"/>
      <c r="F23" s="43"/>
      <c r="G23" s="43"/>
      <c r="H23" s="43"/>
      <c r="I23" s="43"/>
      <c r="J23" s="44"/>
      <c r="K23" s="44"/>
      <c r="L23" s="43"/>
      <c r="M23" s="43"/>
      <c r="N23" s="45"/>
      <c r="O23" s="45"/>
      <c r="P23" s="45"/>
      <c r="Q23" s="45"/>
      <c r="R23" s="43"/>
      <c r="S23" s="43"/>
      <c r="T23" s="47"/>
      <c r="U23" s="421" t="s">
        <v>76</v>
      </c>
      <c r="V23" s="421"/>
      <c r="W23" s="421"/>
      <c r="X23" s="421"/>
      <c r="Y23" s="421"/>
      <c r="Z23" s="421"/>
      <c r="AA23" s="34">
        <f>'ÖNO mérleg '!Y23+'PH mérleg'!Z23</f>
        <v>25958</v>
      </c>
      <c r="AB23" s="34">
        <f>'ÖNO mérleg '!Z23+'PH mérleg'!AA23</f>
        <v>0</v>
      </c>
      <c r="AC23" s="34">
        <f>'ÖNO mérleg '!AA23+'PH mérleg'!AB23</f>
        <v>0</v>
      </c>
      <c r="AD23" s="34">
        <f>'ÖNO mérleg '!AB23+'PH mérleg'!AC23</f>
        <v>14466</v>
      </c>
      <c r="AE23" s="34">
        <f>'ÖNO mérleg '!AC23+'PH mérleg'!AD23</f>
        <v>0</v>
      </c>
      <c r="AF23" s="46"/>
      <c r="AG23" s="34">
        <v>0</v>
      </c>
      <c r="AH23" s="46"/>
    </row>
    <row r="24" spans="1:34" s="36" customFormat="1" ht="61.5">
      <c r="A24" s="32"/>
      <c r="B24" s="48"/>
      <c r="C24" s="48"/>
      <c r="D24" s="43"/>
      <c r="E24" s="43"/>
      <c r="F24" s="43"/>
      <c r="G24" s="43"/>
      <c r="H24" s="43"/>
      <c r="I24" s="43"/>
      <c r="J24" s="44"/>
      <c r="K24" s="44"/>
      <c r="L24" s="43"/>
      <c r="M24" s="43"/>
      <c r="N24" s="45"/>
      <c r="O24" s="45"/>
      <c r="P24" s="45"/>
      <c r="Q24" s="45"/>
      <c r="R24" s="43"/>
      <c r="S24" s="43"/>
      <c r="T24" s="45"/>
      <c r="U24" s="421"/>
      <c r="V24" s="421"/>
      <c r="W24" s="421"/>
      <c r="X24" s="421"/>
      <c r="Y24" s="421"/>
      <c r="Z24" s="421"/>
      <c r="AA24" s="46"/>
      <c r="AB24" s="46"/>
      <c r="AC24" s="46"/>
      <c r="AD24" s="49"/>
      <c r="AE24" s="46"/>
      <c r="AF24" s="50"/>
      <c r="AG24" s="46"/>
      <c r="AH24" s="46"/>
    </row>
    <row r="25" spans="1:34" s="54" customFormat="1" ht="120.75" customHeight="1">
      <c r="A25" s="419" t="s">
        <v>77</v>
      </c>
      <c r="B25" s="419"/>
      <c r="C25" s="419"/>
      <c r="D25" s="52">
        <f>'ÖNO mérleg '!D25+'PH mérleg'!D25</f>
        <v>291293</v>
      </c>
      <c r="E25" s="52">
        <f>'ÖNO mérleg '!E25+'PH mérleg'!E25</f>
        <v>17667</v>
      </c>
      <c r="F25" s="52">
        <f>'ÖNO mérleg '!F25+'PH mérleg'!F25</f>
        <v>266633</v>
      </c>
      <c r="G25" s="52">
        <f>'ÖNO mérleg '!G25+'PH mérleg'!G25</f>
        <v>49896</v>
      </c>
      <c r="H25" s="52">
        <f>'ÖNO mérleg '!H25+'PH mérleg'!H25</f>
        <v>269234</v>
      </c>
      <c r="I25" s="52">
        <f>'ÖNO mérleg '!I25+'PH mérleg'!I25</f>
        <v>64902</v>
      </c>
      <c r="J25" s="52">
        <f>'ÖNO mérleg '!J25+'PH mérleg'!J25</f>
        <v>275052</v>
      </c>
      <c r="K25" s="52">
        <f>'ÖNO mérleg '!K25+'PH mérleg'!K25</f>
        <v>64872</v>
      </c>
      <c r="L25" s="52">
        <f>'ÖNO mérleg '!L25+'PH mérleg'!L25</f>
        <v>259231</v>
      </c>
      <c r="M25" s="52">
        <f>'ÖNO mérleg '!M25+'PH mérleg'!M25</f>
        <v>15000</v>
      </c>
      <c r="N25" s="53">
        <f aca="true" t="shared" si="0" ref="N25:S25">SUM(N11:N18)</f>
        <v>238628</v>
      </c>
      <c r="O25" s="53">
        <f t="shared" si="0"/>
        <v>535308</v>
      </c>
      <c r="P25" s="53">
        <f t="shared" si="0"/>
        <v>191377.228</v>
      </c>
      <c r="Q25" s="53">
        <f t="shared" si="0"/>
        <v>24915.378</v>
      </c>
      <c r="R25" s="52">
        <f t="shared" si="0"/>
        <v>272080</v>
      </c>
      <c r="S25" s="52">
        <f t="shared" si="0"/>
        <v>20004</v>
      </c>
      <c r="T25" s="53"/>
      <c r="U25" s="422" t="s">
        <v>78</v>
      </c>
      <c r="V25" s="422"/>
      <c r="W25" s="422"/>
      <c r="X25" s="422"/>
      <c r="Y25" s="422"/>
      <c r="Z25" s="422"/>
      <c r="AA25" s="418">
        <f>'ÖNO mérleg '!Y25:Y26+'PH mérleg'!Z25:Z26</f>
        <v>301679</v>
      </c>
      <c r="AB25" s="418">
        <f>'ÖNO mérleg '!Z25:Z26+'PH mérleg'!AA25:AA26</f>
        <v>316529</v>
      </c>
      <c r="AC25" s="418">
        <f>'ÖNO mérleg '!AA25:AA26+'PH mérleg'!AB25:AB26</f>
        <v>334136</v>
      </c>
      <c r="AD25" s="418">
        <f>'ÖNO mérleg '!AB25:AB26+'PH mérleg'!AC25:AC26</f>
        <v>337018</v>
      </c>
      <c r="AE25" s="418">
        <f>'ÖNO mérleg '!AC25:AC26+'PH mérleg'!AD25:AD26</f>
        <v>274231</v>
      </c>
      <c r="AF25" s="418">
        <f>SUM(AF11:AF18)</f>
        <v>0</v>
      </c>
      <c r="AG25" s="418">
        <f>SUM(AG11:AG18)</f>
        <v>292084</v>
      </c>
      <c r="AH25" s="418">
        <f>SUM(AH11:AH18)</f>
        <v>163741.381</v>
      </c>
    </row>
    <row r="26" spans="1:36" ht="137.25" customHeight="1">
      <c r="A26" s="419" t="s">
        <v>79</v>
      </c>
      <c r="B26" s="419"/>
      <c r="C26" s="419"/>
      <c r="D26" s="418">
        <f>'ÖNO mérleg '!D26:E26+'PH mérleg'!D26:E26</f>
        <v>308960</v>
      </c>
      <c r="E26" s="418"/>
      <c r="F26" s="418">
        <f>'ÖNO mérleg '!F26:G26+'PH mérleg'!F26:G26</f>
        <v>316529</v>
      </c>
      <c r="G26" s="418"/>
      <c r="H26" s="418">
        <f>'ÖNO mérleg '!H26:I26+'PH mérleg'!H26:I26</f>
        <v>334136</v>
      </c>
      <c r="I26" s="418"/>
      <c r="J26" s="418">
        <f>'ÖNO mérleg '!J26:K26+'PH mérleg'!J26:K26</f>
        <v>339924</v>
      </c>
      <c r="K26" s="418"/>
      <c r="L26" s="418">
        <f>'ÖNO mérleg '!L26:M26+'PH mérleg'!L26:M26</f>
        <v>274231</v>
      </c>
      <c r="M26" s="418"/>
      <c r="N26" s="420">
        <f>N25+O25</f>
        <v>773936</v>
      </c>
      <c r="O26" s="420"/>
      <c r="P26" s="420">
        <f>P25+Q25</f>
        <v>216292.606</v>
      </c>
      <c r="Q26" s="420"/>
      <c r="R26" s="418">
        <f>R25+S25</f>
        <v>292084</v>
      </c>
      <c r="S26" s="418"/>
      <c r="T26" s="25"/>
      <c r="U26" s="422"/>
      <c r="V26" s="422"/>
      <c r="W26" s="422"/>
      <c r="X26" s="422"/>
      <c r="Y26" s="422"/>
      <c r="Z26" s="422"/>
      <c r="AA26" s="418"/>
      <c r="AB26" s="418"/>
      <c r="AC26" s="418"/>
      <c r="AD26" s="418"/>
      <c r="AE26" s="418"/>
      <c r="AF26" s="418"/>
      <c r="AG26" s="418"/>
      <c r="AH26" s="418"/>
      <c r="AI26" s="2"/>
      <c r="AJ26" s="55"/>
    </row>
    <row r="27" spans="1:35" s="61" customFormat="1" ht="117.75" customHeight="1">
      <c r="A27" s="417" t="s">
        <v>80</v>
      </c>
      <c r="B27" s="417"/>
      <c r="C27" s="417"/>
      <c r="D27" s="56"/>
      <c r="E27" s="57"/>
      <c r="F27" s="56">
        <v>44240</v>
      </c>
      <c r="G27" s="57"/>
      <c r="H27" s="56">
        <v>2571</v>
      </c>
      <c r="I27" s="57">
        <v>0</v>
      </c>
      <c r="J27" s="58"/>
      <c r="K27" s="56">
        <v>3373</v>
      </c>
      <c r="L27" s="56">
        <v>45376</v>
      </c>
      <c r="M27" s="56"/>
      <c r="N27" s="411"/>
      <c r="O27" s="411"/>
      <c r="P27" s="411"/>
      <c r="Q27" s="411"/>
      <c r="R27" s="56">
        <v>48148</v>
      </c>
      <c r="S27" s="56"/>
      <c r="T27" s="59"/>
      <c r="U27" s="415" t="s">
        <v>81</v>
      </c>
      <c r="V27" s="415"/>
      <c r="W27" s="415"/>
      <c r="X27" s="415"/>
      <c r="Y27" s="415"/>
      <c r="Z27" s="415"/>
      <c r="AA27" s="56">
        <f>'ÖNO mérleg '!Y27+'PH mérleg'!Z27</f>
        <v>290129</v>
      </c>
      <c r="AB27" s="56">
        <f>'ÖNO mérleg '!Z27+'PH mérleg'!AA27</f>
        <v>266633</v>
      </c>
      <c r="AC27" s="56">
        <f>'ÖNO mérleg '!AA27+'PH mérleg'!AB27</f>
        <v>271805</v>
      </c>
      <c r="AD27" s="56">
        <f>'ÖNO mérleg '!AB27+'PH mérleg'!AC27</f>
        <v>268773</v>
      </c>
      <c r="AE27" s="56">
        <f>'ÖNO mérleg '!AC27+'PH mérleg'!AD27</f>
        <v>259231</v>
      </c>
      <c r="AF27" s="56">
        <f>SUM(AF11:AF15)</f>
        <v>0</v>
      </c>
      <c r="AG27" s="56">
        <v>272080</v>
      </c>
      <c r="AH27" s="56">
        <f>SUM(AH11:AH15)+AH24</f>
        <v>132368.538</v>
      </c>
      <c r="AI27" s="60"/>
    </row>
    <row r="28" spans="1:35" s="61" customFormat="1" ht="94.5" customHeight="1">
      <c r="A28" s="416" t="s">
        <v>82</v>
      </c>
      <c r="B28" s="416"/>
      <c r="C28" s="416"/>
      <c r="D28" s="413"/>
      <c r="E28" s="413"/>
      <c r="F28" s="413">
        <v>44240</v>
      </c>
      <c r="G28" s="413"/>
      <c r="H28" s="413">
        <v>2571</v>
      </c>
      <c r="I28" s="413"/>
      <c r="J28" s="413">
        <v>3373</v>
      </c>
      <c r="K28" s="413"/>
      <c r="L28" s="413">
        <v>45376</v>
      </c>
      <c r="M28" s="413"/>
      <c r="N28" s="411">
        <f>AF28-O25</f>
        <v>-535308</v>
      </c>
      <c r="O28" s="411"/>
      <c r="P28" s="411">
        <f>AI28-Q25</f>
        <v>-24915.378</v>
      </c>
      <c r="Q28" s="411"/>
      <c r="R28" s="413">
        <v>48148</v>
      </c>
      <c r="S28" s="413"/>
      <c r="T28" s="59"/>
      <c r="U28" s="415" t="s">
        <v>83</v>
      </c>
      <c r="V28" s="415"/>
      <c r="W28" s="415"/>
      <c r="X28" s="415"/>
      <c r="Y28" s="415"/>
      <c r="Z28" s="415"/>
      <c r="AA28" s="56">
        <f>'ÖNO mérleg '!Y28+'PH mérleg'!Z28</f>
        <v>11550</v>
      </c>
      <c r="AB28" s="56">
        <f>'ÖNO mérleg '!Z28+'PH mérleg'!AA28</f>
        <v>49896</v>
      </c>
      <c r="AC28" s="56">
        <f>'ÖNO mérleg '!AA28+'PH mérleg'!AB28</f>
        <v>62331</v>
      </c>
      <c r="AD28" s="56">
        <f>'ÖNO mérleg '!AB28+'PH mérleg'!AC28</f>
        <v>68245</v>
      </c>
      <c r="AE28" s="56">
        <f>'ÖNO mérleg '!AC28+'PH mérleg'!AD28</f>
        <v>15000</v>
      </c>
      <c r="AF28" s="56">
        <f>SUM(AF16:AF18)</f>
        <v>0</v>
      </c>
      <c r="AG28" s="56">
        <v>20004</v>
      </c>
      <c r="AH28" s="56">
        <f>SUM(AH16:AH18)</f>
        <v>31372.843</v>
      </c>
      <c r="AI28" s="60"/>
    </row>
    <row r="29" spans="1:35" s="61" customFormat="1" ht="123" customHeight="1">
      <c r="A29" s="416"/>
      <c r="B29" s="416"/>
      <c r="C29" s="416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1">
        <f>N27+N28</f>
        <v>-535308</v>
      </c>
      <c r="O29" s="411"/>
      <c r="P29" s="411">
        <f>P27+P28</f>
        <v>-24915.378</v>
      </c>
      <c r="Q29" s="411"/>
      <c r="R29" s="413"/>
      <c r="S29" s="413"/>
      <c r="T29" s="59"/>
      <c r="U29" s="412"/>
      <c r="V29" s="412"/>
      <c r="W29" s="412"/>
      <c r="X29" s="412"/>
      <c r="Y29" s="412"/>
      <c r="Z29" s="412"/>
      <c r="AA29" s="62"/>
      <c r="AB29" s="62"/>
      <c r="AC29" s="62"/>
      <c r="AD29" s="62"/>
      <c r="AE29" s="62"/>
      <c r="AF29" s="62"/>
      <c r="AG29" s="62"/>
      <c r="AH29" s="62"/>
      <c r="AI29" s="60"/>
    </row>
    <row r="30" spans="1:35" s="61" customFormat="1" ht="60.75" customHeight="1">
      <c r="A30" s="414" t="s">
        <v>84</v>
      </c>
      <c r="B30" s="414"/>
      <c r="C30" s="414"/>
      <c r="D30" s="413">
        <v>1164</v>
      </c>
      <c r="E30" s="413"/>
      <c r="F30" s="411"/>
      <c r="G30" s="411"/>
      <c r="H30" s="411"/>
      <c r="I30" s="411"/>
      <c r="J30" s="413">
        <v>6279</v>
      </c>
      <c r="K30" s="413"/>
      <c r="L30" s="411"/>
      <c r="M30" s="411"/>
      <c r="N30" s="411"/>
      <c r="O30" s="411"/>
      <c r="P30" s="411"/>
      <c r="Q30" s="411"/>
      <c r="R30" s="411"/>
      <c r="S30" s="411"/>
      <c r="T30" s="59"/>
      <c r="U30" s="412"/>
      <c r="V30" s="412"/>
      <c r="W30" s="412"/>
      <c r="X30" s="412"/>
      <c r="Y30" s="412"/>
      <c r="Z30" s="412"/>
      <c r="AA30" s="63"/>
      <c r="AB30" s="56"/>
      <c r="AC30" s="56"/>
      <c r="AD30" s="56"/>
      <c r="AE30" s="56"/>
      <c r="AF30" s="57">
        <f>N25-AF27</f>
        <v>238628</v>
      </c>
      <c r="AG30" s="56"/>
      <c r="AH30" s="64"/>
      <c r="AI30" s="60"/>
    </row>
    <row r="31" spans="1:35" s="61" customFormat="1" ht="60.75" customHeight="1">
      <c r="A31" s="414" t="s">
        <v>85</v>
      </c>
      <c r="B31" s="414"/>
      <c r="C31" s="414"/>
      <c r="D31" s="413">
        <v>6117</v>
      </c>
      <c r="E31" s="413"/>
      <c r="F31" s="411"/>
      <c r="G31" s="411"/>
      <c r="H31" s="413">
        <v>2571</v>
      </c>
      <c r="I31" s="413"/>
      <c r="J31" s="413">
        <v>0</v>
      </c>
      <c r="K31" s="413"/>
      <c r="L31" s="411"/>
      <c r="M31" s="411"/>
      <c r="N31" s="411"/>
      <c r="O31" s="411"/>
      <c r="P31" s="411"/>
      <c r="Q31" s="411"/>
      <c r="R31" s="411"/>
      <c r="S31" s="411"/>
      <c r="T31" s="59"/>
      <c r="U31" s="412"/>
      <c r="V31" s="412"/>
      <c r="W31" s="412"/>
      <c r="X31" s="412"/>
      <c r="Y31" s="412"/>
      <c r="Z31" s="412"/>
      <c r="AA31" s="63"/>
      <c r="AB31" s="56"/>
      <c r="AC31" s="56"/>
      <c r="AD31" s="65"/>
      <c r="AE31" s="56"/>
      <c r="AF31" s="413"/>
      <c r="AG31" s="413"/>
      <c r="AH31" s="413"/>
      <c r="AI31" s="60"/>
    </row>
    <row r="32" spans="1:35" s="61" customFormat="1" ht="60.75" customHeight="1">
      <c r="A32" s="414" t="s">
        <v>86</v>
      </c>
      <c r="B32" s="414"/>
      <c r="C32" s="414"/>
      <c r="D32" s="413">
        <f>D31+D30</f>
        <v>7281</v>
      </c>
      <c r="E32" s="413"/>
      <c r="F32" s="411"/>
      <c r="G32" s="411"/>
      <c r="H32" s="413">
        <v>2571</v>
      </c>
      <c r="I32" s="413"/>
      <c r="J32" s="413">
        <v>6279</v>
      </c>
      <c r="K32" s="413"/>
      <c r="L32" s="411"/>
      <c r="M32" s="411"/>
      <c r="N32" s="411"/>
      <c r="O32" s="411"/>
      <c r="P32" s="411"/>
      <c r="Q32" s="411"/>
      <c r="R32" s="411"/>
      <c r="S32" s="411"/>
      <c r="T32" s="59"/>
      <c r="U32" s="412"/>
      <c r="V32" s="412"/>
      <c r="W32" s="412"/>
      <c r="X32" s="412"/>
      <c r="Y32" s="412"/>
      <c r="Z32" s="412"/>
      <c r="AA32" s="63"/>
      <c r="AB32" s="56"/>
      <c r="AC32" s="56"/>
      <c r="AD32" s="56"/>
      <c r="AE32" s="56"/>
      <c r="AF32" s="57">
        <f>AF31+AF30</f>
        <v>238628</v>
      </c>
      <c r="AG32" s="56"/>
      <c r="AH32" s="64"/>
      <c r="AI32" s="60"/>
    </row>
    <row r="33" spans="1:3" ht="33">
      <c r="A33" s="66"/>
      <c r="B33" s="66"/>
      <c r="C33" s="55"/>
    </row>
    <row r="34" spans="1:3" ht="33">
      <c r="A34" s="66"/>
      <c r="B34" s="66"/>
      <c r="C34" s="55"/>
    </row>
    <row r="35" spans="1:30" ht="61.5">
      <c r="A35" s="66"/>
      <c r="B35" s="66"/>
      <c r="C35" s="55"/>
      <c r="AA35" s="41"/>
      <c r="AC35" s="41"/>
      <c r="AD35" s="41"/>
    </row>
    <row r="36" spans="1:3" ht="33">
      <c r="A36" s="66"/>
      <c r="B36" s="66"/>
      <c r="C36" s="55"/>
    </row>
    <row r="37" spans="1:3" ht="33">
      <c r="A37" s="66"/>
      <c r="B37" s="66"/>
      <c r="C37" s="55"/>
    </row>
    <row r="38" spans="1:3" ht="33">
      <c r="A38" s="66"/>
      <c r="B38" s="66"/>
      <c r="C38" s="55"/>
    </row>
    <row r="39" spans="1:3" ht="33">
      <c r="A39" s="66"/>
      <c r="B39" s="66"/>
      <c r="C39" s="55"/>
    </row>
    <row r="40" spans="1:3" ht="33">
      <c r="A40" s="66"/>
      <c r="B40" s="66"/>
      <c r="C40" s="55"/>
    </row>
    <row r="41" spans="1:3" ht="33">
      <c r="A41" s="66"/>
      <c r="B41" s="66"/>
      <c r="C41" s="55"/>
    </row>
    <row r="42" spans="1:3" ht="33">
      <c r="A42" s="66"/>
      <c r="B42" s="66"/>
      <c r="C42" s="55"/>
    </row>
    <row r="43" spans="1:3" ht="33">
      <c r="A43" s="66"/>
      <c r="B43" s="66"/>
      <c r="C43" s="55"/>
    </row>
    <row r="44" spans="1:3" ht="33">
      <c r="A44" s="66"/>
      <c r="B44" s="66"/>
      <c r="C44" s="55"/>
    </row>
    <row r="45" spans="1:3" ht="33">
      <c r="A45" s="66"/>
      <c r="B45" s="66"/>
      <c r="C45" s="55"/>
    </row>
    <row r="46" spans="1:3" ht="33">
      <c r="A46" s="66"/>
      <c r="B46" s="66"/>
      <c r="C46" s="55"/>
    </row>
    <row r="47" spans="1:3" ht="33">
      <c r="A47" s="66"/>
      <c r="B47" s="66"/>
      <c r="C47" s="55"/>
    </row>
    <row r="48" spans="1:3" ht="33">
      <c r="A48" s="66"/>
      <c r="B48" s="66"/>
      <c r="C48" s="55"/>
    </row>
    <row r="49" spans="1:3" ht="33">
      <c r="A49" s="66"/>
      <c r="B49" s="66"/>
      <c r="C49" s="55"/>
    </row>
    <row r="50" spans="1:36" s="2" customFormat="1" ht="33">
      <c r="A50" s="66"/>
      <c r="B50" s="66"/>
      <c r="C50" s="55"/>
      <c r="J50" s="3"/>
      <c r="K50" s="3"/>
      <c r="U50" s="1"/>
      <c r="V50" s="1"/>
      <c r="AA50" s="1"/>
      <c r="AB50" s="1"/>
      <c r="AC50" s="1"/>
      <c r="AD50" s="4"/>
      <c r="AE50" s="1"/>
      <c r="AF50" s="1"/>
      <c r="AG50" s="1"/>
      <c r="AH50" s="1"/>
      <c r="AI50" s="1"/>
      <c r="AJ50" s="1"/>
    </row>
    <row r="51" spans="1:36" s="2" customFormat="1" ht="33">
      <c r="A51" s="66"/>
      <c r="B51" s="66"/>
      <c r="C51" s="55"/>
      <c r="J51" s="3"/>
      <c r="K51" s="3"/>
      <c r="U51" s="1"/>
      <c r="V51" s="1"/>
      <c r="AA51" s="1"/>
      <c r="AB51" s="1"/>
      <c r="AC51" s="1"/>
      <c r="AD51" s="4"/>
      <c r="AE51" s="1"/>
      <c r="AF51" s="1"/>
      <c r="AG51" s="1"/>
      <c r="AH51" s="1"/>
      <c r="AI51" s="1"/>
      <c r="AJ51" s="1"/>
    </row>
    <row r="52" spans="1:36" s="2" customFormat="1" ht="33">
      <c r="A52" s="66"/>
      <c r="B52" s="66"/>
      <c r="C52" s="55"/>
      <c r="J52" s="3"/>
      <c r="K52" s="3"/>
      <c r="U52" s="1"/>
      <c r="V52" s="1"/>
      <c r="AA52" s="1"/>
      <c r="AB52" s="1"/>
      <c r="AC52" s="1"/>
      <c r="AD52" s="4"/>
      <c r="AE52" s="1"/>
      <c r="AF52" s="1"/>
      <c r="AG52" s="1"/>
      <c r="AH52" s="1"/>
      <c r="AI52" s="1"/>
      <c r="AJ52" s="1"/>
    </row>
    <row r="53" spans="1:36" s="2" customFormat="1" ht="33">
      <c r="A53" s="66"/>
      <c r="B53" s="66"/>
      <c r="C53" s="55"/>
      <c r="J53" s="3"/>
      <c r="K53" s="3"/>
      <c r="U53" s="1"/>
      <c r="V53" s="1"/>
      <c r="AA53" s="1"/>
      <c r="AB53" s="1"/>
      <c r="AC53" s="1"/>
      <c r="AD53" s="4"/>
      <c r="AE53" s="1"/>
      <c r="AF53" s="1"/>
      <c r="AG53" s="1"/>
      <c r="AH53" s="1"/>
      <c r="AI53" s="1"/>
      <c r="AJ53" s="1"/>
    </row>
    <row r="54" spans="1:36" s="2" customFormat="1" ht="33">
      <c r="A54" s="66"/>
      <c r="B54" s="66"/>
      <c r="C54" s="55"/>
      <c r="J54" s="3"/>
      <c r="K54" s="3"/>
      <c r="U54" s="1"/>
      <c r="V54" s="1"/>
      <c r="AA54" s="1"/>
      <c r="AB54" s="1"/>
      <c r="AC54" s="1"/>
      <c r="AD54" s="4"/>
      <c r="AE54" s="1"/>
      <c r="AF54" s="1"/>
      <c r="AG54" s="1"/>
      <c r="AH54" s="1"/>
      <c r="AI54" s="1"/>
      <c r="AJ54" s="1"/>
    </row>
    <row r="55" spans="1:36" s="2" customFormat="1" ht="33">
      <c r="A55" s="66"/>
      <c r="B55" s="66"/>
      <c r="C55" s="55"/>
      <c r="J55" s="3"/>
      <c r="K55" s="3"/>
      <c r="U55" s="1"/>
      <c r="V55" s="1"/>
      <c r="AA55" s="1"/>
      <c r="AB55" s="1"/>
      <c r="AC55" s="1"/>
      <c r="AD55" s="4"/>
      <c r="AE55" s="1"/>
      <c r="AF55" s="1"/>
      <c r="AG55" s="1"/>
      <c r="AH55" s="1"/>
      <c r="AI55" s="1"/>
      <c r="AJ55" s="1"/>
    </row>
    <row r="56" spans="1:36" s="2" customFormat="1" ht="33">
      <c r="A56" s="66"/>
      <c r="B56" s="66"/>
      <c r="C56" s="55"/>
      <c r="J56" s="3"/>
      <c r="K56" s="3"/>
      <c r="U56" s="1"/>
      <c r="V56" s="1"/>
      <c r="AA56" s="1"/>
      <c r="AB56" s="1"/>
      <c r="AC56" s="1"/>
      <c r="AD56" s="4"/>
      <c r="AE56" s="1"/>
      <c r="AF56" s="1"/>
      <c r="AG56" s="1"/>
      <c r="AH56" s="1"/>
      <c r="AI56" s="1"/>
      <c r="AJ56" s="1"/>
    </row>
    <row r="57" spans="1:36" s="2" customFormat="1" ht="33">
      <c r="A57" s="66"/>
      <c r="B57" s="66"/>
      <c r="C57" s="55"/>
      <c r="J57" s="3"/>
      <c r="K57" s="3"/>
      <c r="U57" s="1"/>
      <c r="V57" s="1"/>
      <c r="AA57" s="1"/>
      <c r="AB57" s="1"/>
      <c r="AC57" s="1"/>
      <c r="AD57" s="4"/>
      <c r="AE57" s="1"/>
      <c r="AF57" s="1"/>
      <c r="AG57" s="1"/>
      <c r="AH57" s="1"/>
      <c r="AI57" s="1"/>
      <c r="AJ57" s="1"/>
    </row>
    <row r="58" spans="1:36" s="2" customFormat="1" ht="33">
      <c r="A58" s="66"/>
      <c r="B58" s="66"/>
      <c r="C58" s="55"/>
      <c r="J58" s="3"/>
      <c r="K58" s="3"/>
      <c r="U58" s="1"/>
      <c r="V58" s="1"/>
      <c r="AA58" s="1"/>
      <c r="AB58" s="1"/>
      <c r="AC58" s="1"/>
      <c r="AD58" s="4"/>
      <c r="AE58" s="1"/>
      <c r="AF58" s="1"/>
      <c r="AG58" s="1"/>
      <c r="AH58" s="1"/>
      <c r="AI58" s="1"/>
      <c r="AJ58" s="1"/>
    </row>
    <row r="59" spans="1:36" s="2" customFormat="1" ht="33">
      <c r="A59" s="66"/>
      <c r="B59" s="66"/>
      <c r="C59" s="55"/>
      <c r="J59" s="3"/>
      <c r="K59" s="3"/>
      <c r="U59" s="1"/>
      <c r="V59" s="1"/>
      <c r="AA59" s="1"/>
      <c r="AB59" s="1"/>
      <c r="AC59" s="1"/>
      <c r="AD59" s="4"/>
      <c r="AE59" s="1"/>
      <c r="AF59" s="1"/>
      <c r="AG59" s="1"/>
      <c r="AH59" s="1"/>
      <c r="AI59" s="1"/>
      <c r="AJ59" s="1"/>
    </row>
    <row r="60" spans="1:36" s="2" customFormat="1" ht="33">
      <c r="A60" s="66"/>
      <c r="B60" s="66"/>
      <c r="C60" s="55"/>
      <c r="J60" s="3"/>
      <c r="K60" s="3"/>
      <c r="U60" s="1"/>
      <c r="V60" s="1"/>
      <c r="AA60" s="1"/>
      <c r="AB60" s="1"/>
      <c r="AC60" s="1"/>
      <c r="AD60" s="4"/>
      <c r="AE60" s="1"/>
      <c r="AF60" s="1"/>
      <c r="AG60" s="1"/>
      <c r="AH60" s="1"/>
      <c r="AI60" s="1"/>
      <c r="AJ60" s="1"/>
    </row>
    <row r="61" spans="1:36" s="2" customFormat="1" ht="33">
      <c r="A61" s="66"/>
      <c r="B61" s="66"/>
      <c r="C61" s="55"/>
      <c r="J61" s="3"/>
      <c r="K61" s="3"/>
      <c r="U61" s="1"/>
      <c r="V61" s="1"/>
      <c r="AA61" s="1"/>
      <c r="AB61" s="1"/>
      <c r="AC61" s="1"/>
      <c r="AD61" s="4"/>
      <c r="AE61" s="1"/>
      <c r="AF61" s="1"/>
      <c r="AG61" s="1"/>
      <c r="AH61" s="1"/>
      <c r="AI61" s="1"/>
      <c r="AJ61" s="1"/>
    </row>
    <row r="62" spans="1:36" s="2" customFormat="1" ht="33">
      <c r="A62" s="66"/>
      <c r="B62" s="66"/>
      <c r="C62" s="55"/>
      <c r="J62" s="3"/>
      <c r="K62" s="3"/>
      <c r="U62" s="1"/>
      <c r="V62" s="1"/>
      <c r="AA62" s="1"/>
      <c r="AB62" s="1"/>
      <c r="AC62" s="1"/>
      <c r="AD62" s="4"/>
      <c r="AE62" s="1"/>
      <c r="AF62" s="1"/>
      <c r="AG62" s="1"/>
      <c r="AH62" s="1"/>
      <c r="AI62" s="1"/>
      <c r="AJ62" s="1"/>
    </row>
    <row r="63" spans="1:36" s="2" customFormat="1" ht="33">
      <c r="A63" s="66"/>
      <c r="B63" s="66"/>
      <c r="C63" s="55"/>
      <c r="J63" s="3"/>
      <c r="K63" s="3"/>
      <c r="U63" s="1"/>
      <c r="V63" s="1"/>
      <c r="AA63" s="1"/>
      <c r="AB63" s="1"/>
      <c r="AC63" s="1"/>
      <c r="AD63" s="4"/>
      <c r="AE63" s="1"/>
      <c r="AF63" s="1"/>
      <c r="AG63" s="1"/>
      <c r="AH63" s="1"/>
      <c r="AI63" s="1"/>
      <c r="AJ63" s="1"/>
    </row>
    <row r="64" spans="1:36" s="2" customFormat="1" ht="33">
      <c r="A64" s="66"/>
      <c r="B64" s="66"/>
      <c r="C64" s="55"/>
      <c r="J64" s="3"/>
      <c r="K64" s="3"/>
      <c r="U64" s="1"/>
      <c r="V64" s="1"/>
      <c r="AA64" s="1"/>
      <c r="AB64" s="1"/>
      <c r="AC64" s="1"/>
      <c r="AD64" s="4"/>
      <c r="AE64" s="1"/>
      <c r="AF64" s="1"/>
      <c r="AG64" s="1"/>
      <c r="AH64" s="1"/>
      <c r="AI64" s="1"/>
      <c r="AJ64" s="1"/>
    </row>
    <row r="65" spans="1:36" s="2" customFormat="1" ht="33">
      <c r="A65" s="66"/>
      <c r="B65" s="66"/>
      <c r="C65" s="55"/>
      <c r="J65" s="3"/>
      <c r="K65" s="3"/>
      <c r="U65" s="1"/>
      <c r="V65" s="1"/>
      <c r="AA65" s="1"/>
      <c r="AB65" s="1"/>
      <c r="AC65" s="1"/>
      <c r="AD65" s="4"/>
      <c r="AE65" s="1"/>
      <c r="AF65" s="1"/>
      <c r="AG65" s="1"/>
      <c r="AH65" s="1"/>
      <c r="AI65" s="1"/>
      <c r="AJ65" s="1"/>
    </row>
    <row r="66" spans="1:36" s="2" customFormat="1" ht="33">
      <c r="A66" s="66"/>
      <c r="B66" s="66"/>
      <c r="C66" s="55"/>
      <c r="J66" s="3"/>
      <c r="K66" s="3"/>
      <c r="U66" s="1"/>
      <c r="V66" s="1"/>
      <c r="AA66" s="1"/>
      <c r="AB66" s="1"/>
      <c r="AC66" s="1"/>
      <c r="AD66" s="4"/>
      <c r="AE66" s="1"/>
      <c r="AF66" s="1"/>
      <c r="AG66" s="1"/>
      <c r="AH66" s="1"/>
      <c r="AI66" s="1"/>
      <c r="AJ66" s="1"/>
    </row>
    <row r="67" spans="1:36" s="2" customFormat="1" ht="33">
      <c r="A67" s="66"/>
      <c r="B67" s="66"/>
      <c r="C67" s="55"/>
      <c r="J67" s="3"/>
      <c r="K67" s="3"/>
      <c r="U67" s="1"/>
      <c r="V67" s="1"/>
      <c r="AA67" s="1"/>
      <c r="AB67" s="1"/>
      <c r="AC67" s="1"/>
      <c r="AD67" s="4"/>
      <c r="AE67" s="1"/>
      <c r="AF67" s="1"/>
      <c r="AG67" s="1"/>
      <c r="AH67" s="1"/>
      <c r="AI67" s="1"/>
      <c r="AJ67" s="1"/>
    </row>
    <row r="68" spans="1:36" s="2" customFormat="1" ht="33">
      <c r="A68" s="66"/>
      <c r="B68" s="66"/>
      <c r="C68" s="55"/>
      <c r="J68" s="3"/>
      <c r="K68" s="3"/>
      <c r="U68" s="1"/>
      <c r="V68" s="1"/>
      <c r="AA68" s="1"/>
      <c r="AB68" s="1"/>
      <c r="AC68" s="1"/>
      <c r="AD68" s="4"/>
      <c r="AE68" s="1"/>
      <c r="AF68" s="1"/>
      <c r="AG68" s="1"/>
      <c r="AH68" s="1"/>
      <c r="AI68" s="1"/>
      <c r="AJ68" s="1"/>
    </row>
    <row r="69" spans="1:36" s="2" customFormat="1" ht="33">
      <c r="A69" s="66"/>
      <c r="B69" s="66"/>
      <c r="C69" s="55"/>
      <c r="J69" s="3"/>
      <c r="K69" s="3"/>
      <c r="U69" s="1"/>
      <c r="V69" s="1"/>
      <c r="AA69" s="1"/>
      <c r="AB69" s="1"/>
      <c r="AC69" s="1"/>
      <c r="AD69" s="4"/>
      <c r="AE69" s="1"/>
      <c r="AF69" s="1"/>
      <c r="AG69" s="1"/>
      <c r="AH69" s="1"/>
      <c r="AI69" s="1"/>
      <c r="AJ69" s="1"/>
    </row>
    <row r="70" spans="1:36" s="2" customFormat="1" ht="33">
      <c r="A70" s="66"/>
      <c r="B70" s="66"/>
      <c r="C70" s="55"/>
      <c r="J70" s="3"/>
      <c r="K70" s="3"/>
      <c r="U70" s="1"/>
      <c r="V70" s="1"/>
      <c r="AA70" s="1"/>
      <c r="AB70" s="1"/>
      <c r="AC70" s="1"/>
      <c r="AD70" s="4"/>
      <c r="AE70" s="1"/>
      <c r="AF70" s="1"/>
      <c r="AG70" s="1"/>
      <c r="AH70" s="1"/>
      <c r="AI70" s="1"/>
      <c r="AJ70" s="1"/>
    </row>
    <row r="71" spans="1:36" s="2" customFormat="1" ht="33">
      <c r="A71" s="66"/>
      <c r="B71" s="66"/>
      <c r="C71" s="55"/>
      <c r="J71" s="3"/>
      <c r="K71" s="3"/>
      <c r="U71" s="1"/>
      <c r="V71" s="1"/>
      <c r="AA71" s="1"/>
      <c r="AB71" s="1"/>
      <c r="AC71" s="1"/>
      <c r="AD71" s="4"/>
      <c r="AE71" s="1"/>
      <c r="AF71" s="1"/>
      <c r="AG71" s="1"/>
      <c r="AH71" s="1"/>
      <c r="AI71" s="1"/>
      <c r="AJ71" s="1"/>
    </row>
    <row r="72" spans="1:36" s="2" customFormat="1" ht="33">
      <c r="A72" s="66"/>
      <c r="B72" s="66"/>
      <c r="C72" s="55"/>
      <c r="J72" s="3"/>
      <c r="K72" s="3"/>
      <c r="U72" s="1"/>
      <c r="V72" s="1"/>
      <c r="AA72" s="1"/>
      <c r="AB72" s="1"/>
      <c r="AC72" s="1"/>
      <c r="AD72" s="4"/>
      <c r="AE72" s="1"/>
      <c r="AF72" s="1"/>
      <c r="AG72" s="1"/>
      <c r="AH72" s="1"/>
      <c r="AI72" s="1"/>
      <c r="AJ72" s="1"/>
    </row>
    <row r="73" spans="1:36" s="2" customFormat="1" ht="33">
      <c r="A73" s="66"/>
      <c r="B73" s="66"/>
      <c r="C73" s="55"/>
      <c r="J73" s="3"/>
      <c r="K73" s="3"/>
      <c r="U73" s="1"/>
      <c r="V73" s="1"/>
      <c r="AA73" s="1"/>
      <c r="AB73" s="1"/>
      <c r="AC73" s="1"/>
      <c r="AD73" s="4"/>
      <c r="AE73" s="1"/>
      <c r="AF73" s="1"/>
      <c r="AG73" s="1"/>
      <c r="AH73" s="1"/>
      <c r="AI73" s="1"/>
      <c r="AJ73" s="1"/>
    </row>
    <row r="74" spans="1:36" s="2" customFormat="1" ht="33">
      <c r="A74" s="66"/>
      <c r="B74" s="66"/>
      <c r="C74" s="55"/>
      <c r="J74" s="3"/>
      <c r="K74" s="3"/>
      <c r="U74" s="1"/>
      <c r="V74" s="1"/>
      <c r="AA74" s="1"/>
      <c r="AB74" s="1"/>
      <c r="AC74" s="1"/>
      <c r="AD74" s="4"/>
      <c r="AE74" s="1"/>
      <c r="AF74" s="1"/>
      <c r="AG74" s="1"/>
      <c r="AH74" s="1"/>
      <c r="AI74" s="1"/>
      <c r="AJ74" s="1"/>
    </row>
    <row r="75" spans="1:36" s="2" customFormat="1" ht="33">
      <c r="A75" s="66"/>
      <c r="B75" s="66"/>
      <c r="C75" s="55"/>
      <c r="J75" s="3"/>
      <c r="K75" s="3"/>
      <c r="U75" s="1"/>
      <c r="V75" s="1"/>
      <c r="AA75" s="1"/>
      <c r="AB75" s="1"/>
      <c r="AC75" s="1"/>
      <c r="AD75" s="4"/>
      <c r="AE75" s="1"/>
      <c r="AF75" s="1"/>
      <c r="AG75" s="1"/>
      <c r="AH75" s="1"/>
      <c r="AI75" s="1"/>
      <c r="AJ75" s="1"/>
    </row>
    <row r="76" spans="1:36" s="2" customFormat="1" ht="33">
      <c r="A76" s="66"/>
      <c r="B76" s="66"/>
      <c r="C76" s="55"/>
      <c r="J76" s="3"/>
      <c r="K76" s="3"/>
      <c r="U76" s="1"/>
      <c r="V76" s="1"/>
      <c r="AA76" s="1"/>
      <c r="AB76" s="1"/>
      <c r="AC76" s="1"/>
      <c r="AD76" s="4"/>
      <c r="AE76" s="1"/>
      <c r="AF76" s="1"/>
      <c r="AG76" s="1"/>
      <c r="AH76" s="1"/>
      <c r="AI76" s="1"/>
      <c r="AJ76" s="1"/>
    </row>
    <row r="77" spans="1:36" s="2" customFormat="1" ht="33">
      <c r="A77" s="66"/>
      <c r="B77" s="66"/>
      <c r="C77" s="55"/>
      <c r="J77" s="3"/>
      <c r="K77" s="3"/>
      <c r="U77" s="1"/>
      <c r="V77" s="1"/>
      <c r="AA77" s="1"/>
      <c r="AB77" s="1"/>
      <c r="AC77" s="1"/>
      <c r="AD77" s="4"/>
      <c r="AE77" s="1"/>
      <c r="AF77" s="1"/>
      <c r="AG77" s="1"/>
      <c r="AH77" s="1"/>
      <c r="AI77" s="1"/>
      <c r="AJ77" s="1"/>
    </row>
    <row r="78" spans="1:36" s="2" customFormat="1" ht="33">
      <c r="A78" s="66"/>
      <c r="B78" s="66"/>
      <c r="C78" s="55"/>
      <c r="J78" s="3"/>
      <c r="K78" s="3"/>
      <c r="U78" s="1"/>
      <c r="V78" s="1"/>
      <c r="AA78" s="1"/>
      <c r="AB78" s="1"/>
      <c r="AC78" s="1"/>
      <c r="AD78" s="4"/>
      <c r="AE78" s="1"/>
      <c r="AF78" s="1"/>
      <c r="AG78" s="1"/>
      <c r="AH78" s="1"/>
      <c r="AI78" s="1"/>
      <c r="AJ78" s="1"/>
    </row>
    <row r="79" spans="1:36" s="2" customFormat="1" ht="33">
      <c r="A79" s="66"/>
      <c r="B79" s="66"/>
      <c r="C79" s="55"/>
      <c r="J79" s="3"/>
      <c r="K79" s="3"/>
      <c r="U79" s="1"/>
      <c r="V79" s="1"/>
      <c r="AA79" s="1"/>
      <c r="AB79" s="1"/>
      <c r="AC79" s="1"/>
      <c r="AD79" s="4"/>
      <c r="AE79" s="1"/>
      <c r="AF79" s="1"/>
      <c r="AG79" s="1"/>
      <c r="AH79" s="1"/>
      <c r="AI79" s="1"/>
      <c r="AJ79" s="1"/>
    </row>
    <row r="80" spans="1:36" s="2" customFormat="1" ht="33">
      <c r="A80" s="66"/>
      <c r="B80" s="66"/>
      <c r="C80" s="55"/>
      <c r="J80" s="3"/>
      <c r="K80" s="3"/>
      <c r="U80" s="1"/>
      <c r="V80" s="1"/>
      <c r="AA80" s="1"/>
      <c r="AB80" s="1"/>
      <c r="AC80" s="1"/>
      <c r="AD80" s="4"/>
      <c r="AE80" s="1"/>
      <c r="AF80" s="1"/>
      <c r="AG80" s="1"/>
      <c r="AH80" s="1"/>
      <c r="AI80" s="1"/>
      <c r="AJ80" s="1"/>
    </row>
    <row r="81" spans="1:36" s="2" customFormat="1" ht="33">
      <c r="A81" s="66"/>
      <c r="B81" s="66"/>
      <c r="C81" s="55"/>
      <c r="J81" s="3"/>
      <c r="K81" s="3"/>
      <c r="U81" s="1"/>
      <c r="V81" s="1"/>
      <c r="AA81" s="1"/>
      <c r="AB81" s="1"/>
      <c r="AC81" s="1"/>
      <c r="AD81" s="4"/>
      <c r="AE81" s="1"/>
      <c r="AF81" s="1"/>
      <c r="AG81" s="1"/>
      <c r="AH81" s="1"/>
      <c r="AI81" s="1"/>
      <c r="AJ81" s="1"/>
    </row>
    <row r="82" spans="1:36" s="2" customFormat="1" ht="33">
      <c r="A82" s="66"/>
      <c r="B82" s="66"/>
      <c r="C82" s="55"/>
      <c r="J82" s="3"/>
      <c r="K82" s="3"/>
      <c r="U82" s="1"/>
      <c r="V82" s="1"/>
      <c r="AA82" s="1"/>
      <c r="AB82" s="1"/>
      <c r="AC82" s="1"/>
      <c r="AD82" s="4"/>
      <c r="AE82" s="1"/>
      <c r="AF82" s="1"/>
      <c r="AG82" s="1"/>
      <c r="AH82" s="1"/>
      <c r="AI82" s="1"/>
      <c r="AJ82" s="1"/>
    </row>
    <row r="83" spans="1:36" s="2" customFormat="1" ht="33">
      <c r="A83" s="66"/>
      <c r="B83" s="66"/>
      <c r="C83" s="55"/>
      <c r="J83" s="3"/>
      <c r="K83" s="3"/>
      <c r="U83" s="1"/>
      <c r="V83" s="1"/>
      <c r="AA83" s="1"/>
      <c r="AB83" s="1"/>
      <c r="AC83" s="1"/>
      <c r="AD83" s="4"/>
      <c r="AE83" s="1"/>
      <c r="AF83" s="1"/>
      <c r="AG83" s="1"/>
      <c r="AH83" s="1"/>
      <c r="AI83" s="1"/>
      <c r="AJ83" s="1"/>
    </row>
    <row r="84" spans="1:36" s="2" customFormat="1" ht="33">
      <c r="A84" s="66"/>
      <c r="B84" s="66"/>
      <c r="C84" s="55"/>
      <c r="J84" s="3"/>
      <c r="K84" s="3"/>
      <c r="U84" s="1"/>
      <c r="V84" s="1"/>
      <c r="AA84" s="1"/>
      <c r="AB84" s="1"/>
      <c r="AC84" s="1"/>
      <c r="AD84" s="4"/>
      <c r="AE84" s="1"/>
      <c r="AF84" s="1"/>
      <c r="AG84" s="1"/>
      <c r="AH84" s="1"/>
      <c r="AI84" s="1"/>
      <c r="AJ84" s="1"/>
    </row>
    <row r="85" spans="1:36" s="2" customFormat="1" ht="33">
      <c r="A85" s="66"/>
      <c r="B85" s="66"/>
      <c r="C85" s="55"/>
      <c r="J85" s="3"/>
      <c r="K85" s="3"/>
      <c r="U85" s="1"/>
      <c r="V85" s="1"/>
      <c r="AA85" s="1"/>
      <c r="AB85" s="1"/>
      <c r="AC85" s="1"/>
      <c r="AD85" s="4"/>
      <c r="AE85" s="1"/>
      <c r="AF85" s="1"/>
      <c r="AG85" s="1"/>
      <c r="AH85" s="1"/>
      <c r="AI85" s="1"/>
      <c r="AJ85" s="1"/>
    </row>
    <row r="86" spans="1:36" s="2" customFormat="1" ht="33">
      <c r="A86" s="66"/>
      <c r="B86" s="66"/>
      <c r="C86" s="55"/>
      <c r="J86" s="3"/>
      <c r="K86" s="3"/>
      <c r="U86" s="1"/>
      <c r="V86" s="1"/>
      <c r="AA86" s="1"/>
      <c r="AB86" s="1"/>
      <c r="AC86" s="1"/>
      <c r="AD86" s="4"/>
      <c r="AE86" s="1"/>
      <c r="AF86" s="1"/>
      <c r="AG86" s="1"/>
      <c r="AH86" s="1"/>
      <c r="AI86" s="1"/>
      <c r="AJ86" s="1"/>
    </row>
    <row r="87" spans="1:36" s="2" customFormat="1" ht="33">
      <c r="A87" s="66"/>
      <c r="B87" s="66"/>
      <c r="C87" s="55"/>
      <c r="J87" s="3"/>
      <c r="K87" s="3"/>
      <c r="U87" s="1"/>
      <c r="V87" s="1"/>
      <c r="AA87" s="1"/>
      <c r="AB87" s="1"/>
      <c r="AC87" s="1"/>
      <c r="AD87" s="4"/>
      <c r="AE87" s="1"/>
      <c r="AF87" s="1"/>
      <c r="AG87" s="1"/>
      <c r="AH87" s="1"/>
      <c r="AI87" s="1"/>
      <c r="AJ87" s="1"/>
    </row>
    <row r="88" spans="1:36" s="2" customFormat="1" ht="33">
      <c r="A88" s="66"/>
      <c r="B88" s="66"/>
      <c r="C88" s="55"/>
      <c r="J88" s="3"/>
      <c r="K88" s="3"/>
      <c r="U88" s="1"/>
      <c r="V88" s="1"/>
      <c r="AA88" s="1"/>
      <c r="AB88" s="1"/>
      <c r="AC88" s="1"/>
      <c r="AD88" s="4"/>
      <c r="AE88" s="1"/>
      <c r="AF88" s="1"/>
      <c r="AG88" s="1"/>
      <c r="AH88" s="1"/>
      <c r="AI88" s="1"/>
      <c r="AJ88" s="1"/>
    </row>
    <row r="89" spans="1:36" s="2" customFormat="1" ht="33">
      <c r="A89" s="66"/>
      <c r="B89" s="66"/>
      <c r="C89" s="55"/>
      <c r="J89" s="3"/>
      <c r="K89" s="3"/>
      <c r="U89" s="1"/>
      <c r="V89" s="1"/>
      <c r="AA89" s="1"/>
      <c r="AB89" s="1"/>
      <c r="AC89" s="1"/>
      <c r="AD89" s="4"/>
      <c r="AE89" s="1"/>
      <c r="AF89" s="1"/>
      <c r="AG89" s="1"/>
      <c r="AH89" s="1"/>
      <c r="AI89" s="1"/>
      <c r="AJ89" s="1"/>
    </row>
    <row r="90" spans="1:36" s="2" customFormat="1" ht="33">
      <c r="A90" s="66"/>
      <c r="B90" s="66"/>
      <c r="C90" s="55"/>
      <c r="J90" s="3"/>
      <c r="K90" s="3"/>
      <c r="U90" s="1"/>
      <c r="V90" s="1"/>
      <c r="AA90" s="1"/>
      <c r="AB90" s="1"/>
      <c r="AC90" s="1"/>
      <c r="AD90" s="4"/>
      <c r="AE90" s="1"/>
      <c r="AF90" s="1"/>
      <c r="AG90" s="1"/>
      <c r="AH90" s="1"/>
      <c r="AI90" s="1"/>
      <c r="AJ90" s="1"/>
    </row>
    <row r="91" spans="1:36" s="2" customFormat="1" ht="33">
      <c r="A91" s="66"/>
      <c r="B91" s="66"/>
      <c r="C91" s="55"/>
      <c r="J91" s="3"/>
      <c r="K91" s="3"/>
      <c r="U91" s="1"/>
      <c r="V91" s="1"/>
      <c r="AA91" s="1"/>
      <c r="AB91" s="1"/>
      <c r="AC91" s="1"/>
      <c r="AD91" s="4"/>
      <c r="AE91" s="1"/>
      <c r="AF91" s="1"/>
      <c r="AG91" s="1"/>
      <c r="AH91" s="1"/>
      <c r="AI91" s="1"/>
      <c r="AJ91" s="1"/>
    </row>
    <row r="92" spans="1:36" s="2" customFormat="1" ht="33">
      <c r="A92" s="66"/>
      <c r="B92" s="66"/>
      <c r="C92" s="55"/>
      <c r="J92" s="3"/>
      <c r="K92" s="3"/>
      <c r="U92" s="1"/>
      <c r="V92" s="1"/>
      <c r="AA92" s="1"/>
      <c r="AB92" s="1"/>
      <c r="AC92" s="1"/>
      <c r="AD92" s="4"/>
      <c r="AE92" s="1"/>
      <c r="AF92" s="1"/>
      <c r="AG92" s="1"/>
      <c r="AH92" s="1"/>
      <c r="AI92" s="1"/>
      <c r="AJ92" s="1"/>
    </row>
    <row r="93" spans="1:36" s="2" customFormat="1" ht="33">
      <c r="A93" s="66"/>
      <c r="B93" s="66"/>
      <c r="C93" s="55"/>
      <c r="J93" s="3"/>
      <c r="K93" s="3"/>
      <c r="U93" s="1"/>
      <c r="V93" s="1"/>
      <c r="AA93" s="1"/>
      <c r="AB93" s="1"/>
      <c r="AC93" s="1"/>
      <c r="AD93" s="4"/>
      <c r="AE93" s="1"/>
      <c r="AF93" s="1"/>
      <c r="AG93" s="1"/>
      <c r="AH93" s="1"/>
      <c r="AI93" s="1"/>
      <c r="AJ93" s="1"/>
    </row>
    <row r="94" spans="1:36" s="2" customFormat="1" ht="33">
      <c r="A94" s="66"/>
      <c r="B94" s="66"/>
      <c r="C94" s="55"/>
      <c r="J94" s="3"/>
      <c r="K94" s="3"/>
      <c r="U94" s="1"/>
      <c r="V94" s="1"/>
      <c r="AA94" s="1"/>
      <c r="AB94" s="1"/>
      <c r="AC94" s="1"/>
      <c r="AD94" s="4"/>
      <c r="AE94" s="1"/>
      <c r="AF94" s="1"/>
      <c r="AG94" s="1"/>
      <c r="AH94" s="1"/>
      <c r="AI94" s="1"/>
      <c r="AJ94" s="1"/>
    </row>
    <row r="95" spans="1:36" s="2" customFormat="1" ht="33">
      <c r="A95" s="66"/>
      <c r="B95" s="66"/>
      <c r="C95" s="55"/>
      <c r="J95" s="3"/>
      <c r="K95" s="3"/>
      <c r="U95" s="1"/>
      <c r="V95" s="1"/>
      <c r="AA95" s="1"/>
      <c r="AB95" s="1"/>
      <c r="AC95" s="1"/>
      <c r="AD95" s="4"/>
      <c r="AE95" s="1"/>
      <c r="AF95" s="1"/>
      <c r="AG95" s="1"/>
      <c r="AH95" s="1"/>
      <c r="AI95" s="1"/>
      <c r="AJ95" s="1"/>
    </row>
    <row r="96" spans="1:36" s="2" customFormat="1" ht="33">
      <c r="A96" s="66"/>
      <c r="B96" s="66"/>
      <c r="C96" s="55"/>
      <c r="J96" s="3"/>
      <c r="K96" s="3"/>
      <c r="U96" s="1"/>
      <c r="V96" s="1"/>
      <c r="AA96" s="1"/>
      <c r="AB96" s="1"/>
      <c r="AC96" s="1"/>
      <c r="AD96" s="4"/>
      <c r="AE96" s="1"/>
      <c r="AF96" s="1"/>
      <c r="AG96" s="1"/>
      <c r="AH96" s="1"/>
      <c r="AI96" s="1"/>
      <c r="AJ96" s="1"/>
    </row>
    <row r="97" spans="1:36" s="2" customFormat="1" ht="33">
      <c r="A97" s="66"/>
      <c r="B97" s="66"/>
      <c r="C97" s="55"/>
      <c r="J97" s="3"/>
      <c r="K97" s="3"/>
      <c r="U97" s="1"/>
      <c r="V97" s="1"/>
      <c r="AA97" s="1"/>
      <c r="AB97" s="1"/>
      <c r="AC97" s="1"/>
      <c r="AD97" s="4"/>
      <c r="AE97" s="1"/>
      <c r="AF97" s="1"/>
      <c r="AG97" s="1"/>
      <c r="AH97" s="1"/>
      <c r="AI97" s="1"/>
      <c r="AJ97" s="1"/>
    </row>
    <row r="98" spans="1:36" s="2" customFormat="1" ht="33">
      <c r="A98" s="66"/>
      <c r="B98" s="66"/>
      <c r="C98" s="55"/>
      <c r="J98" s="3"/>
      <c r="K98" s="3"/>
      <c r="U98" s="1"/>
      <c r="V98" s="1"/>
      <c r="AA98" s="1"/>
      <c r="AB98" s="1"/>
      <c r="AC98" s="1"/>
      <c r="AD98" s="4"/>
      <c r="AE98" s="1"/>
      <c r="AF98" s="1"/>
      <c r="AG98" s="1"/>
      <c r="AH98" s="1"/>
      <c r="AI98" s="1"/>
      <c r="AJ98" s="1"/>
    </row>
    <row r="99" spans="1:36" s="2" customFormat="1" ht="33">
      <c r="A99" s="66"/>
      <c r="B99" s="66"/>
      <c r="C99" s="55"/>
      <c r="J99" s="3"/>
      <c r="K99" s="3"/>
      <c r="U99" s="1"/>
      <c r="V99" s="1"/>
      <c r="AA99" s="1"/>
      <c r="AB99" s="1"/>
      <c r="AC99" s="1"/>
      <c r="AD99" s="4"/>
      <c r="AE99" s="1"/>
      <c r="AF99" s="1"/>
      <c r="AG99" s="1"/>
      <c r="AH99" s="1"/>
      <c r="AI99" s="1"/>
      <c r="AJ99" s="1"/>
    </row>
    <row r="100" spans="1:36" s="2" customFormat="1" ht="33">
      <c r="A100" s="66"/>
      <c r="B100" s="66"/>
      <c r="C100" s="55"/>
      <c r="J100" s="3"/>
      <c r="K100" s="3"/>
      <c r="U100" s="1"/>
      <c r="V100" s="1"/>
      <c r="AA100" s="1"/>
      <c r="AB100" s="1"/>
      <c r="AC100" s="1"/>
      <c r="AD100" s="4"/>
      <c r="AE100" s="1"/>
      <c r="AF100" s="1"/>
      <c r="AG100" s="1"/>
      <c r="AH100" s="1"/>
      <c r="AI100" s="1"/>
      <c r="AJ100" s="1"/>
    </row>
    <row r="101" spans="1:36" s="2" customFormat="1" ht="33">
      <c r="A101" s="66"/>
      <c r="B101" s="66"/>
      <c r="C101" s="55"/>
      <c r="J101" s="3"/>
      <c r="K101" s="3"/>
      <c r="U101" s="1"/>
      <c r="V101" s="1"/>
      <c r="AA101" s="1"/>
      <c r="AB101" s="1"/>
      <c r="AC101" s="1"/>
      <c r="AD101" s="4"/>
      <c r="AE101" s="1"/>
      <c r="AF101" s="1"/>
      <c r="AG101" s="1"/>
      <c r="AH101" s="1"/>
      <c r="AI101" s="1"/>
      <c r="AJ101" s="1"/>
    </row>
    <row r="102" spans="1:36" s="2" customFormat="1" ht="33">
      <c r="A102" s="66"/>
      <c r="B102" s="66"/>
      <c r="C102" s="55"/>
      <c r="J102" s="3"/>
      <c r="K102" s="3"/>
      <c r="U102" s="1"/>
      <c r="V102" s="1"/>
      <c r="AA102" s="1"/>
      <c r="AB102" s="1"/>
      <c r="AC102" s="1"/>
      <c r="AD102" s="4"/>
      <c r="AE102" s="1"/>
      <c r="AF102" s="1"/>
      <c r="AG102" s="1"/>
      <c r="AH102" s="1"/>
      <c r="AI102" s="1"/>
      <c r="AJ102" s="1"/>
    </row>
    <row r="103" spans="1:36" s="2" customFormat="1" ht="33">
      <c r="A103" s="66"/>
      <c r="B103" s="66"/>
      <c r="C103" s="55"/>
      <c r="J103" s="3"/>
      <c r="K103" s="3"/>
      <c r="U103" s="1"/>
      <c r="V103" s="1"/>
      <c r="AA103" s="1"/>
      <c r="AB103" s="1"/>
      <c r="AC103" s="1"/>
      <c r="AD103" s="4"/>
      <c r="AE103" s="1"/>
      <c r="AF103" s="1"/>
      <c r="AG103" s="1"/>
      <c r="AH103" s="1"/>
      <c r="AI103" s="1"/>
      <c r="AJ103" s="1"/>
    </row>
    <row r="104" spans="1:36" s="2" customFormat="1" ht="33">
      <c r="A104" s="66"/>
      <c r="B104" s="66"/>
      <c r="C104" s="55"/>
      <c r="J104" s="3"/>
      <c r="K104" s="3"/>
      <c r="U104" s="1"/>
      <c r="V104" s="1"/>
      <c r="AA104" s="1"/>
      <c r="AB104" s="1"/>
      <c r="AC104" s="1"/>
      <c r="AD104" s="4"/>
      <c r="AE104" s="1"/>
      <c r="AF104" s="1"/>
      <c r="AG104" s="1"/>
      <c r="AH104" s="1"/>
      <c r="AI104" s="1"/>
      <c r="AJ104" s="1"/>
    </row>
    <row r="105" spans="1:36" s="2" customFormat="1" ht="33">
      <c r="A105" s="66"/>
      <c r="B105" s="66"/>
      <c r="C105" s="55"/>
      <c r="J105" s="3"/>
      <c r="K105" s="3"/>
      <c r="U105" s="1"/>
      <c r="V105" s="1"/>
      <c r="AA105" s="1"/>
      <c r="AB105" s="1"/>
      <c r="AC105" s="1"/>
      <c r="AD105" s="4"/>
      <c r="AE105" s="1"/>
      <c r="AF105" s="1"/>
      <c r="AG105" s="1"/>
      <c r="AH105" s="1"/>
      <c r="AI105" s="1"/>
      <c r="AJ105" s="1"/>
    </row>
    <row r="106" spans="1:36" s="2" customFormat="1" ht="33">
      <c r="A106" s="66"/>
      <c r="B106" s="66"/>
      <c r="C106" s="55"/>
      <c r="J106" s="3"/>
      <c r="K106" s="3"/>
      <c r="U106" s="1"/>
      <c r="V106" s="1"/>
      <c r="AA106" s="1"/>
      <c r="AB106" s="1"/>
      <c r="AC106" s="1"/>
      <c r="AD106" s="4"/>
      <c r="AE106" s="1"/>
      <c r="AF106" s="1"/>
      <c r="AG106" s="1"/>
      <c r="AH106" s="1"/>
      <c r="AI106" s="1"/>
      <c r="AJ106" s="1"/>
    </row>
    <row r="107" spans="1:36" s="2" customFormat="1" ht="33">
      <c r="A107" s="66"/>
      <c r="B107" s="66"/>
      <c r="C107" s="55"/>
      <c r="J107" s="3"/>
      <c r="K107" s="3"/>
      <c r="U107" s="1"/>
      <c r="V107" s="1"/>
      <c r="AA107" s="1"/>
      <c r="AB107" s="1"/>
      <c r="AC107" s="1"/>
      <c r="AD107" s="4"/>
      <c r="AE107" s="1"/>
      <c r="AF107" s="1"/>
      <c r="AG107" s="1"/>
      <c r="AH107" s="1"/>
      <c r="AI107" s="1"/>
      <c r="AJ107" s="1"/>
    </row>
    <row r="108" spans="1:36" s="2" customFormat="1" ht="33">
      <c r="A108" s="66"/>
      <c r="B108" s="66"/>
      <c r="C108" s="55"/>
      <c r="J108" s="3"/>
      <c r="K108" s="3"/>
      <c r="U108" s="1"/>
      <c r="V108" s="1"/>
      <c r="AA108" s="1"/>
      <c r="AB108" s="1"/>
      <c r="AC108" s="1"/>
      <c r="AD108" s="4"/>
      <c r="AE108" s="1"/>
      <c r="AF108" s="1"/>
      <c r="AG108" s="1"/>
      <c r="AH108" s="1"/>
      <c r="AI108" s="1"/>
      <c r="AJ108" s="1"/>
    </row>
    <row r="109" spans="1:36" s="2" customFormat="1" ht="33">
      <c r="A109" s="66"/>
      <c r="B109" s="66"/>
      <c r="C109" s="55"/>
      <c r="J109" s="3"/>
      <c r="K109" s="3"/>
      <c r="U109" s="1"/>
      <c r="V109" s="1"/>
      <c r="AA109" s="1"/>
      <c r="AB109" s="1"/>
      <c r="AC109" s="1"/>
      <c r="AD109" s="4"/>
      <c r="AE109" s="1"/>
      <c r="AF109" s="1"/>
      <c r="AG109" s="1"/>
      <c r="AH109" s="1"/>
      <c r="AI109" s="1"/>
      <c r="AJ109" s="1"/>
    </row>
    <row r="110" spans="1:36" s="2" customFormat="1" ht="33">
      <c r="A110" s="66"/>
      <c r="B110" s="66"/>
      <c r="C110" s="55"/>
      <c r="J110" s="3"/>
      <c r="K110" s="3"/>
      <c r="U110" s="1"/>
      <c r="V110" s="1"/>
      <c r="AA110" s="1"/>
      <c r="AB110" s="1"/>
      <c r="AC110" s="1"/>
      <c r="AD110" s="4"/>
      <c r="AE110" s="1"/>
      <c r="AF110" s="1"/>
      <c r="AG110" s="1"/>
      <c r="AH110" s="1"/>
      <c r="AI110" s="1"/>
      <c r="AJ110" s="1"/>
    </row>
    <row r="111" spans="1:36" s="2" customFormat="1" ht="33">
      <c r="A111" s="66"/>
      <c r="B111" s="66"/>
      <c r="C111" s="55"/>
      <c r="J111" s="3"/>
      <c r="K111" s="3"/>
      <c r="U111" s="1"/>
      <c r="V111" s="1"/>
      <c r="AA111" s="1"/>
      <c r="AB111" s="1"/>
      <c r="AC111" s="1"/>
      <c r="AD111" s="4"/>
      <c r="AE111" s="1"/>
      <c r="AF111" s="1"/>
      <c r="AG111" s="1"/>
      <c r="AH111" s="1"/>
      <c r="AI111" s="1"/>
      <c r="AJ111" s="1"/>
    </row>
    <row r="112" spans="1:36" s="2" customFormat="1" ht="33">
      <c r="A112" s="66"/>
      <c r="B112" s="66"/>
      <c r="C112" s="55"/>
      <c r="J112" s="3"/>
      <c r="K112" s="3"/>
      <c r="U112" s="1"/>
      <c r="V112" s="1"/>
      <c r="AA112" s="1"/>
      <c r="AB112" s="1"/>
      <c r="AC112" s="1"/>
      <c r="AD112" s="4"/>
      <c r="AE112" s="1"/>
      <c r="AF112" s="1"/>
      <c r="AG112" s="1"/>
      <c r="AH112" s="1"/>
      <c r="AI112" s="1"/>
      <c r="AJ112" s="1"/>
    </row>
    <row r="113" spans="1:36" s="2" customFormat="1" ht="33">
      <c r="A113" s="66"/>
      <c r="B113" s="66"/>
      <c r="C113" s="55"/>
      <c r="J113" s="3"/>
      <c r="K113" s="3"/>
      <c r="U113" s="1"/>
      <c r="V113" s="1"/>
      <c r="AA113" s="1"/>
      <c r="AB113" s="1"/>
      <c r="AC113" s="1"/>
      <c r="AD113" s="4"/>
      <c r="AE113" s="1"/>
      <c r="AF113" s="1"/>
      <c r="AG113" s="1"/>
      <c r="AH113" s="1"/>
      <c r="AI113" s="1"/>
      <c r="AJ113" s="1"/>
    </row>
    <row r="114" spans="1:36" s="2" customFormat="1" ht="33">
      <c r="A114" s="66"/>
      <c r="B114" s="66"/>
      <c r="C114" s="55"/>
      <c r="J114" s="3"/>
      <c r="K114" s="3"/>
      <c r="U114" s="1"/>
      <c r="V114" s="1"/>
      <c r="AA114" s="1"/>
      <c r="AB114" s="1"/>
      <c r="AC114" s="1"/>
      <c r="AD114" s="4"/>
      <c r="AE114" s="1"/>
      <c r="AF114" s="1"/>
      <c r="AG114" s="1"/>
      <c r="AH114" s="1"/>
      <c r="AI114" s="1"/>
      <c r="AJ114" s="1"/>
    </row>
    <row r="115" spans="1:36" s="2" customFormat="1" ht="33">
      <c r="A115" s="66"/>
      <c r="B115" s="66"/>
      <c r="C115" s="55"/>
      <c r="J115" s="3"/>
      <c r="K115" s="3"/>
      <c r="U115" s="1"/>
      <c r="V115" s="1"/>
      <c r="AA115" s="1"/>
      <c r="AB115" s="1"/>
      <c r="AC115" s="1"/>
      <c r="AD115" s="4"/>
      <c r="AE115" s="1"/>
      <c r="AF115" s="1"/>
      <c r="AG115" s="1"/>
      <c r="AH115" s="1"/>
      <c r="AI115" s="1"/>
      <c r="AJ115" s="1"/>
    </row>
    <row r="116" spans="1:36" s="2" customFormat="1" ht="33">
      <c r="A116" s="66"/>
      <c r="B116" s="66"/>
      <c r="C116" s="55"/>
      <c r="J116" s="3"/>
      <c r="K116" s="3"/>
      <c r="U116" s="1"/>
      <c r="V116" s="1"/>
      <c r="AA116" s="1"/>
      <c r="AB116" s="1"/>
      <c r="AC116" s="1"/>
      <c r="AD116" s="4"/>
      <c r="AE116" s="1"/>
      <c r="AF116" s="1"/>
      <c r="AG116" s="1"/>
      <c r="AH116" s="1"/>
      <c r="AI116" s="1"/>
      <c r="AJ116" s="1"/>
    </row>
    <row r="117" spans="1:36" s="2" customFormat="1" ht="33">
      <c r="A117" s="66"/>
      <c r="B117" s="66"/>
      <c r="C117" s="55"/>
      <c r="J117" s="3"/>
      <c r="K117" s="3"/>
      <c r="U117" s="1"/>
      <c r="V117" s="1"/>
      <c r="AA117" s="1"/>
      <c r="AB117" s="1"/>
      <c r="AC117" s="1"/>
      <c r="AD117" s="4"/>
      <c r="AE117" s="1"/>
      <c r="AF117" s="1"/>
      <c r="AG117" s="1"/>
      <c r="AH117" s="1"/>
      <c r="AI117" s="1"/>
      <c r="AJ117" s="1"/>
    </row>
    <row r="118" spans="1:36" s="2" customFormat="1" ht="33">
      <c r="A118" s="66"/>
      <c r="B118" s="66"/>
      <c r="C118" s="55"/>
      <c r="J118" s="3"/>
      <c r="K118" s="3"/>
      <c r="U118" s="1"/>
      <c r="V118" s="1"/>
      <c r="AA118" s="1"/>
      <c r="AB118" s="1"/>
      <c r="AC118" s="1"/>
      <c r="AD118" s="4"/>
      <c r="AE118" s="1"/>
      <c r="AF118" s="1"/>
      <c r="AG118" s="1"/>
      <c r="AH118" s="1"/>
      <c r="AI118" s="1"/>
      <c r="AJ118" s="1"/>
    </row>
    <row r="119" spans="1:36" s="2" customFormat="1" ht="33">
      <c r="A119" s="66"/>
      <c r="B119" s="66"/>
      <c r="C119" s="55"/>
      <c r="J119" s="3"/>
      <c r="K119" s="3"/>
      <c r="U119" s="1"/>
      <c r="V119" s="1"/>
      <c r="AA119" s="1"/>
      <c r="AB119" s="1"/>
      <c r="AC119" s="1"/>
      <c r="AD119" s="4"/>
      <c r="AE119" s="1"/>
      <c r="AF119" s="1"/>
      <c r="AG119" s="1"/>
      <c r="AH119" s="1"/>
      <c r="AI119" s="1"/>
      <c r="AJ119" s="1"/>
    </row>
    <row r="120" spans="1:36" s="2" customFormat="1" ht="33">
      <c r="A120" s="66"/>
      <c r="B120" s="66"/>
      <c r="C120" s="55"/>
      <c r="J120" s="3"/>
      <c r="K120" s="3"/>
      <c r="U120" s="1"/>
      <c r="V120" s="1"/>
      <c r="AA120" s="1"/>
      <c r="AB120" s="1"/>
      <c r="AC120" s="1"/>
      <c r="AD120" s="4"/>
      <c r="AE120" s="1"/>
      <c r="AF120" s="1"/>
      <c r="AG120" s="1"/>
      <c r="AH120" s="1"/>
      <c r="AI120" s="1"/>
      <c r="AJ120" s="1"/>
    </row>
    <row r="121" spans="1:36" s="2" customFormat="1" ht="33">
      <c r="A121" s="66"/>
      <c r="B121" s="66"/>
      <c r="C121" s="55"/>
      <c r="J121" s="3"/>
      <c r="K121" s="3"/>
      <c r="U121" s="1"/>
      <c r="V121" s="1"/>
      <c r="AA121" s="1"/>
      <c r="AB121" s="1"/>
      <c r="AC121" s="1"/>
      <c r="AD121" s="4"/>
      <c r="AE121" s="1"/>
      <c r="AF121" s="1"/>
      <c r="AG121" s="1"/>
      <c r="AH121" s="1"/>
      <c r="AI121" s="1"/>
      <c r="AJ121" s="1"/>
    </row>
    <row r="122" spans="1:36" s="2" customFormat="1" ht="33">
      <c r="A122" s="66"/>
      <c r="B122" s="66"/>
      <c r="C122" s="55"/>
      <c r="J122" s="3"/>
      <c r="K122" s="3"/>
      <c r="U122" s="1"/>
      <c r="V122" s="1"/>
      <c r="AA122" s="1"/>
      <c r="AB122" s="1"/>
      <c r="AC122" s="1"/>
      <c r="AD122" s="4"/>
      <c r="AE122" s="1"/>
      <c r="AF122" s="1"/>
      <c r="AG122" s="1"/>
      <c r="AH122" s="1"/>
      <c r="AI122" s="1"/>
      <c r="AJ122" s="1"/>
    </row>
    <row r="123" spans="1:36" s="2" customFormat="1" ht="33">
      <c r="A123" s="66"/>
      <c r="B123" s="66"/>
      <c r="C123" s="55"/>
      <c r="J123" s="3"/>
      <c r="K123" s="3"/>
      <c r="U123" s="1"/>
      <c r="V123" s="1"/>
      <c r="AA123" s="1"/>
      <c r="AB123" s="1"/>
      <c r="AC123" s="1"/>
      <c r="AD123" s="4"/>
      <c r="AE123" s="1"/>
      <c r="AF123" s="1"/>
      <c r="AG123" s="1"/>
      <c r="AH123" s="1"/>
      <c r="AI123" s="1"/>
      <c r="AJ123" s="1"/>
    </row>
    <row r="124" spans="1:36" s="2" customFormat="1" ht="33">
      <c r="A124" s="66"/>
      <c r="B124" s="66"/>
      <c r="C124" s="55"/>
      <c r="J124" s="3"/>
      <c r="K124" s="3"/>
      <c r="U124" s="1"/>
      <c r="V124" s="1"/>
      <c r="AA124" s="1"/>
      <c r="AB124" s="1"/>
      <c r="AC124" s="1"/>
      <c r="AD124" s="4"/>
      <c r="AE124" s="1"/>
      <c r="AF124" s="1"/>
      <c r="AG124" s="1"/>
      <c r="AH124" s="1"/>
      <c r="AI124" s="1"/>
      <c r="AJ124" s="1"/>
    </row>
  </sheetData>
  <sheetProtection selectLockedCells="1" selectUnlockedCells="1"/>
  <mergeCells count="146">
    <mergeCell ref="A1:AE2"/>
    <mergeCell ref="A3:AH3"/>
    <mergeCell ref="A4:AH4"/>
    <mergeCell ref="A5:AH5"/>
    <mergeCell ref="D6:E6"/>
    <mergeCell ref="F6:K6"/>
    <mergeCell ref="L6:S6"/>
    <mergeCell ref="AA6:AA7"/>
    <mergeCell ref="AB6:AD7"/>
    <mergeCell ref="AE6:AG7"/>
    <mergeCell ref="D7:E7"/>
    <mergeCell ref="F7:G7"/>
    <mergeCell ref="H7:I7"/>
    <mergeCell ref="J7:K7"/>
    <mergeCell ref="L7:M7"/>
    <mergeCell ref="N7:O7"/>
    <mergeCell ref="P7:Q7"/>
    <mergeCell ref="R7:S7"/>
    <mergeCell ref="A8:A10"/>
    <mergeCell ref="B8:C8"/>
    <mergeCell ref="U8:U10"/>
    <mergeCell ref="V8:Z8"/>
    <mergeCell ref="B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C9:AC10"/>
    <mergeCell ref="AD9:AD10"/>
    <mergeCell ref="M9:M10"/>
    <mergeCell ref="N9:N10"/>
    <mergeCell ref="O9:O10"/>
    <mergeCell ref="P9:P10"/>
    <mergeCell ref="Q9:Q10"/>
    <mergeCell ref="R9:R10"/>
    <mergeCell ref="AE9:AE10"/>
    <mergeCell ref="AG9:AG10"/>
    <mergeCell ref="B11:C11"/>
    <mergeCell ref="V11:Z11"/>
    <mergeCell ref="B12:C12"/>
    <mergeCell ref="V12:Z12"/>
    <mergeCell ref="S9:S10"/>
    <mergeCell ref="V9:Z10"/>
    <mergeCell ref="AA9:AA10"/>
    <mergeCell ref="AB9:AB10"/>
    <mergeCell ref="B13:C13"/>
    <mergeCell ref="V13:Z13"/>
    <mergeCell ref="B14:C14"/>
    <mergeCell ref="V14:Z14"/>
    <mergeCell ref="B15:C15"/>
    <mergeCell ref="V15:Z15"/>
    <mergeCell ref="B16:C16"/>
    <mergeCell ref="V16:Z16"/>
    <mergeCell ref="B17:C17"/>
    <mergeCell ref="V17:Z17"/>
    <mergeCell ref="B18:C18"/>
    <mergeCell ref="V18:Z18"/>
    <mergeCell ref="N19:N20"/>
    <mergeCell ref="O19:O20"/>
    <mergeCell ref="P19:P20"/>
    <mergeCell ref="Q19:Q20"/>
    <mergeCell ref="U19:Z19"/>
    <mergeCell ref="U20:Z20"/>
    <mergeCell ref="U21:Z21"/>
    <mergeCell ref="U22:Z22"/>
    <mergeCell ref="U23:Z23"/>
    <mergeCell ref="U24:Z24"/>
    <mergeCell ref="A25:C25"/>
    <mergeCell ref="U25:Z26"/>
    <mergeCell ref="R26:S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26:C26"/>
    <mergeCell ref="D26:E26"/>
    <mergeCell ref="F26:G26"/>
    <mergeCell ref="H26:I26"/>
    <mergeCell ref="J26:K26"/>
    <mergeCell ref="L26:M26"/>
    <mergeCell ref="N26:O26"/>
    <mergeCell ref="P26:Q26"/>
    <mergeCell ref="A27:C27"/>
    <mergeCell ref="N27:O27"/>
    <mergeCell ref="P27:Q27"/>
    <mergeCell ref="U27:Z27"/>
    <mergeCell ref="A28:C28"/>
    <mergeCell ref="D28:E28"/>
    <mergeCell ref="F28:G28"/>
    <mergeCell ref="H28:I28"/>
    <mergeCell ref="J28:K28"/>
    <mergeCell ref="L28:M28"/>
    <mergeCell ref="N28:O28"/>
    <mergeCell ref="P28:Q28"/>
    <mergeCell ref="R28:S28"/>
    <mergeCell ref="U28:Z28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U29:Z29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U30:Z30"/>
    <mergeCell ref="A31:C31"/>
    <mergeCell ref="D31:E31"/>
    <mergeCell ref="F31:G31"/>
    <mergeCell ref="H31:I31"/>
    <mergeCell ref="J31:K31"/>
    <mergeCell ref="L31:M31"/>
    <mergeCell ref="AF31:AH31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U32:Z32"/>
    <mergeCell ref="N31:O31"/>
    <mergeCell ref="P31:Q31"/>
    <mergeCell ref="R31:S31"/>
    <mergeCell ref="U31:Z3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70" zoomScaleSheetLayoutView="70" zoomScalePageLayoutView="0" workbookViewId="0" topLeftCell="B22">
      <selection activeCell="F42" sqref="F42"/>
    </sheetView>
  </sheetViews>
  <sheetFormatPr defaultColWidth="9.00390625" defaultRowHeight="12.75"/>
  <cols>
    <col min="1" max="2" width="36.875" style="122" customWidth="1"/>
    <col min="3" max="3" width="71.125" style="122" customWidth="1"/>
    <col min="4" max="4" width="12.25390625" style="122" customWidth="1"/>
    <col min="5" max="5" width="10.625" style="122" customWidth="1"/>
    <col min="6" max="6" width="13.875" style="122" customWidth="1"/>
    <col min="7" max="11" width="13.00390625" style="122" customWidth="1"/>
    <col min="12" max="12" width="9.25390625" style="122" customWidth="1"/>
    <col min="13" max="13" width="15.00390625" style="122" customWidth="1"/>
    <col min="14" max="16384" width="9.125" style="122" customWidth="1"/>
  </cols>
  <sheetData>
    <row r="1" spans="1:13" s="261" customFormat="1" ht="72" customHeight="1">
      <c r="A1" s="480" t="s">
        <v>348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3" ht="20.25">
      <c r="A2" s="481" t="s">
        <v>309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0.25">
      <c r="A3" s="482" t="s">
        <v>310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ht="12.75" customHeight="1">
      <c r="A4" s="483" t="s">
        <v>311</v>
      </c>
      <c r="B4" s="262" t="s">
        <v>17</v>
      </c>
      <c r="C4" s="127" t="s">
        <v>18</v>
      </c>
      <c r="D4" s="127" t="s">
        <v>19</v>
      </c>
      <c r="E4" s="127" t="s">
        <v>20</v>
      </c>
      <c r="F4" s="127" t="s">
        <v>312</v>
      </c>
      <c r="G4" s="127" t="s">
        <v>22</v>
      </c>
      <c r="H4" s="127" t="s">
        <v>23</v>
      </c>
      <c r="I4" s="127" t="s">
        <v>24</v>
      </c>
      <c r="J4" s="127" t="s">
        <v>25</v>
      </c>
      <c r="K4" s="127" t="s">
        <v>26</v>
      </c>
      <c r="L4" s="127" t="s">
        <v>27</v>
      </c>
      <c r="M4" s="127" t="s">
        <v>28</v>
      </c>
    </row>
    <row r="5" spans="1:13" s="264" customFormat="1" ht="218.25" customHeight="1">
      <c r="A5" s="483"/>
      <c r="B5" s="262" t="s">
        <v>313</v>
      </c>
      <c r="C5" s="262" t="s">
        <v>314</v>
      </c>
      <c r="D5" s="263" t="s">
        <v>315</v>
      </c>
      <c r="E5" s="263" t="s">
        <v>316</v>
      </c>
      <c r="F5" s="263" t="s">
        <v>317</v>
      </c>
      <c r="G5" s="263" t="s">
        <v>181</v>
      </c>
      <c r="H5" s="263" t="s">
        <v>318</v>
      </c>
      <c r="I5" s="263" t="s">
        <v>54</v>
      </c>
      <c r="J5" s="263" t="s">
        <v>319</v>
      </c>
      <c r="K5" s="263" t="s">
        <v>320</v>
      </c>
      <c r="L5" s="263" t="s">
        <v>349</v>
      </c>
      <c r="M5" s="263" t="s">
        <v>94</v>
      </c>
    </row>
    <row r="6" spans="1:13" ht="26.25">
      <c r="A6" s="136">
        <v>1</v>
      </c>
      <c r="B6" s="136">
        <v>562917</v>
      </c>
      <c r="C6" s="265" t="s">
        <v>322</v>
      </c>
      <c r="D6" s="266"/>
      <c r="E6" s="266"/>
      <c r="F6" s="266"/>
      <c r="G6" s="266">
        <v>1105</v>
      </c>
      <c r="H6" s="265">
        <v>291</v>
      </c>
      <c r="I6" s="266">
        <v>3545</v>
      </c>
      <c r="J6" s="265"/>
      <c r="K6" s="266"/>
      <c r="L6" s="266"/>
      <c r="M6" s="267">
        <f>SUM(D6:L6)</f>
        <v>4941</v>
      </c>
    </row>
    <row r="7" spans="1:13" ht="26.25">
      <c r="A7" s="136">
        <v>2</v>
      </c>
      <c r="B7" s="136">
        <v>750000</v>
      </c>
      <c r="C7" s="265" t="s">
        <v>323</v>
      </c>
      <c r="D7" s="266"/>
      <c r="E7" s="266"/>
      <c r="F7" s="266"/>
      <c r="G7" s="266"/>
      <c r="H7" s="266"/>
      <c r="I7" s="266">
        <v>840</v>
      </c>
      <c r="J7" s="265"/>
      <c r="K7" s="266"/>
      <c r="L7" s="266"/>
      <c r="M7" s="267">
        <f aca="true" t="shared" si="0" ref="M7:M30">SUM(D7:L7)</f>
        <v>840</v>
      </c>
    </row>
    <row r="8" spans="1:17" ht="26.25">
      <c r="A8" s="136">
        <v>3</v>
      </c>
      <c r="B8" s="136">
        <v>813000</v>
      </c>
      <c r="C8" s="265" t="s">
        <v>324</v>
      </c>
      <c r="D8" s="266"/>
      <c r="E8" s="265"/>
      <c r="F8" s="265"/>
      <c r="G8" s="266">
        <v>1238</v>
      </c>
      <c r="H8" s="265">
        <v>326</v>
      </c>
      <c r="I8" s="265">
        <v>503</v>
      </c>
      <c r="J8" s="265"/>
      <c r="K8" s="266"/>
      <c r="L8" s="266"/>
      <c r="M8" s="267">
        <f t="shared" si="0"/>
        <v>2067</v>
      </c>
      <c r="N8" s="146"/>
      <c r="O8" s="146"/>
      <c r="P8" s="146"/>
      <c r="Q8" s="146"/>
    </row>
    <row r="9" spans="1:17" ht="26.25">
      <c r="A9" s="136">
        <v>4</v>
      </c>
      <c r="B9" s="136">
        <v>841126</v>
      </c>
      <c r="C9" s="265" t="s">
        <v>325</v>
      </c>
      <c r="D9" s="266">
        <v>5546</v>
      </c>
      <c r="E9" s="266">
        <v>1443</v>
      </c>
      <c r="F9" s="266">
        <v>3173</v>
      </c>
      <c r="G9" s="266">
        <v>29281</v>
      </c>
      <c r="H9" s="265">
        <v>7443</v>
      </c>
      <c r="I9" s="265">
        <v>22669</v>
      </c>
      <c r="J9" s="265"/>
      <c r="K9" s="266">
        <v>63129</v>
      </c>
      <c r="L9" s="266"/>
      <c r="M9" s="267">
        <f t="shared" si="0"/>
        <v>132684</v>
      </c>
      <c r="N9" s="146"/>
      <c r="O9" s="146"/>
      <c r="P9" s="146"/>
      <c r="Q9" s="146"/>
    </row>
    <row r="10" spans="1:17" ht="26.25">
      <c r="A10" s="136">
        <v>5</v>
      </c>
      <c r="B10" s="136">
        <v>841402</v>
      </c>
      <c r="C10" s="265" t="s">
        <v>326</v>
      </c>
      <c r="D10" s="266"/>
      <c r="E10" s="266"/>
      <c r="F10" s="266"/>
      <c r="G10" s="266"/>
      <c r="H10" s="266"/>
      <c r="I10" s="266">
        <v>7750</v>
      </c>
      <c r="J10" s="266"/>
      <c r="K10" s="266"/>
      <c r="L10" s="266"/>
      <c r="M10" s="267">
        <f t="shared" si="0"/>
        <v>7750</v>
      </c>
      <c r="N10" s="146"/>
      <c r="O10" s="146"/>
      <c r="P10" s="146"/>
      <c r="Q10" s="146"/>
    </row>
    <row r="11" spans="1:13" ht="26.25">
      <c r="A11" s="136">
        <v>6</v>
      </c>
      <c r="B11" s="136">
        <v>842428</v>
      </c>
      <c r="C11" s="265" t="s">
        <v>327</v>
      </c>
      <c r="D11" s="266"/>
      <c r="E11" s="266"/>
      <c r="F11" s="266"/>
      <c r="G11" s="266">
        <v>171</v>
      </c>
      <c r="H11" s="266">
        <v>43</v>
      </c>
      <c r="I11" s="266">
        <v>30</v>
      </c>
      <c r="J11" s="265"/>
      <c r="K11" s="266"/>
      <c r="L11" s="266"/>
      <c r="M11" s="267">
        <f t="shared" si="0"/>
        <v>244</v>
      </c>
    </row>
    <row r="12" spans="1:13" ht="26.25">
      <c r="A12" s="136">
        <v>7</v>
      </c>
      <c r="B12" s="136">
        <v>862101</v>
      </c>
      <c r="C12" s="265" t="s">
        <v>328</v>
      </c>
      <c r="D12" s="266"/>
      <c r="E12" s="266">
        <v>1500</v>
      </c>
      <c r="F12" s="265"/>
      <c r="G12" s="266"/>
      <c r="H12" s="266"/>
      <c r="I12" s="266">
        <v>2101</v>
      </c>
      <c r="J12" s="266"/>
      <c r="K12" s="266"/>
      <c r="L12" s="266"/>
      <c r="M12" s="267">
        <f t="shared" si="0"/>
        <v>3601</v>
      </c>
    </row>
    <row r="13" spans="1:13" ht="26.25">
      <c r="A13" s="136">
        <v>8</v>
      </c>
      <c r="B13" s="136">
        <v>910502</v>
      </c>
      <c r="C13" s="265" t="s">
        <v>329</v>
      </c>
      <c r="D13" s="266"/>
      <c r="E13" s="266">
        <v>1000</v>
      </c>
      <c r="F13" s="266"/>
      <c r="G13" s="266"/>
      <c r="H13" s="266"/>
      <c r="I13" s="266">
        <v>800</v>
      </c>
      <c r="J13" s="266"/>
      <c r="K13" s="266"/>
      <c r="L13" s="266"/>
      <c r="M13" s="267">
        <f t="shared" si="0"/>
        <v>1800</v>
      </c>
    </row>
    <row r="14" spans="1:13" ht="26.25">
      <c r="A14" s="136">
        <v>9</v>
      </c>
      <c r="B14" s="136">
        <v>910123</v>
      </c>
      <c r="C14" s="265" t="s">
        <v>330</v>
      </c>
      <c r="D14" s="265"/>
      <c r="E14" s="266"/>
      <c r="F14" s="266"/>
      <c r="G14" s="266">
        <v>1861</v>
      </c>
      <c r="H14" s="266">
        <v>543</v>
      </c>
      <c r="I14" s="266">
        <v>482</v>
      </c>
      <c r="J14" s="266"/>
      <c r="K14" s="266"/>
      <c r="L14" s="266"/>
      <c r="M14" s="267">
        <f t="shared" si="0"/>
        <v>2886</v>
      </c>
    </row>
    <row r="15" spans="1:13" ht="26.25">
      <c r="A15" s="136">
        <v>10</v>
      </c>
      <c r="B15" s="136">
        <v>960302</v>
      </c>
      <c r="C15" s="265" t="s">
        <v>331</v>
      </c>
      <c r="D15" s="266"/>
      <c r="E15" s="266"/>
      <c r="F15" s="266"/>
      <c r="G15" s="266"/>
      <c r="H15" s="265"/>
      <c r="I15" s="266">
        <v>585</v>
      </c>
      <c r="J15" s="266"/>
      <c r="K15" s="266"/>
      <c r="L15" s="266"/>
      <c r="M15" s="267">
        <f t="shared" si="0"/>
        <v>585</v>
      </c>
    </row>
    <row r="16" spans="1:13" ht="26.25">
      <c r="A16" s="136">
        <v>11</v>
      </c>
      <c r="B16" s="136">
        <v>890441</v>
      </c>
      <c r="C16" s="265" t="s">
        <v>332</v>
      </c>
      <c r="D16" s="266"/>
      <c r="E16" s="266"/>
      <c r="F16" s="266"/>
      <c r="G16" s="266">
        <v>9706</v>
      </c>
      <c r="H16" s="266">
        <v>2233</v>
      </c>
      <c r="I16" s="266">
        <v>400</v>
      </c>
      <c r="J16" s="266"/>
      <c r="K16" s="266"/>
      <c r="L16" s="266"/>
      <c r="M16" s="267">
        <f t="shared" si="0"/>
        <v>12339</v>
      </c>
    </row>
    <row r="17" spans="1:13" ht="26.25">
      <c r="A17" s="136">
        <v>12</v>
      </c>
      <c r="B17" s="136">
        <v>890442</v>
      </c>
      <c r="C17" s="265" t="s">
        <v>333</v>
      </c>
      <c r="D17" s="265"/>
      <c r="E17" s="266"/>
      <c r="F17" s="266"/>
      <c r="G17" s="266">
        <v>1706</v>
      </c>
      <c r="H17" s="266">
        <v>461</v>
      </c>
      <c r="I17" s="266"/>
      <c r="J17" s="266"/>
      <c r="K17" s="266"/>
      <c r="L17" s="266"/>
      <c r="M17" s="267">
        <f t="shared" si="0"/>
        <v>2167</v>
      </c>
    </row>
    <row r="18" spans="1:13" ht="26.25">
      <c r="A18" s="136">
        <v>13</v>
      </c>
      <c r="B18" s="136">
        <v>882111</v>
      </c>
      <c r="C18" s="265" t="s">
        <v>334</v>
      </c>
      <c r="D18" s="266"/>
      <c r="E18" s="266"/>
      <c r="F18" s="266"/>
      <c r="G18" s="266"/>
      <c r="H18" s="265"/>
      <c r="I18" s="266"/>
      <c r="J18" s="265">
        <v>6464</v>
      </c>
      <c r="K18" s="266"/>
      <c r="L18" s="266"/>
      <c r="M18" s="267">
        <f t="shared" si="0"/>
        <v>6464</v>
      </c>
    </row>
    <row r="19" spans="1:13" ht="26.25">
      <c r="A19" s="136">
        <v>14</v>
      </c>
      <c r="B19" s="136">
        <v>882111</v>
      </c>
      <c r="C19" s="265" t="s">
        <v>335</v>
      </c>
      <c r="D19" s="266"/>
      <c r="E19" s="266"/>
      <c r="F19" s="266"/>
      <c r="G19" s="266"/>
      <c r="H19" s="266"/>
      <c r="I19" s="265"/>
      <c r="J19" s="266">
        <v>16272</v>
      </c>
      <c r="K19" s="265"/>
      <c r="L19" s="266"/>
      <c r="M19" s="267">
        <f t="shared" si="0"/>
        <v>16272</v>
      </c>
    </row>
    <row r="20" spans="1:13" ht="26.25">
      <c r="A20" s="136">
        <v>15</v>
      </c>
      <c r="B20" s="136">
        <v>882113</v>
      </c>
      <c r="C20" s="265" t="s">
        <v>336</v>
      </c>
      <c r="D20" s="266"/>
      <c r="E20" s="266"/>
      <c r="F20" s="266"/>
      <c r="G20" s="266"/>
      <c r="H20" s="266"/>
      <c r="I20" s="266"/>
      <c r="J20" s="266">
        <v>12656</v>
      </c>
      <c r="K20" s="265"/>
      <c r="L20" s="266"/>
      <c r="M20" s="267">
        <f t="shared" si="0"/>
        <v>12656</v>
      </c>
    </row>
    <row r="21" spans="1:13" ht="26.25">
      <c r="A21" s="136">
        <v>16</v>
      </c>
      <c r="B21" s="136">
        <v>882115</v>
      </c>
      <c r="C21" s="265" t="s">
        <v>337</v>
      </c>
      <c r="D21" s="266"/>
      <c r="E21" s="266"/>
      <c r="F21" s="266"/>
      <c r="G21" s="266"/>
      <c r="H21" s="266">
        <v>1810</v>
      </c>
      <c r="I21" s="266"/>
      <c r="J21" s="266">
        <v>7540</v>
      </c>
      <c r="K21" s="266"/>
      <c r="L21" s="266"/>
      <c r="M21" s="267">
        <f t="shared" si="0"/>
        <v>9350</v>
      </c>
    </row>
    <row r="22" spans="1:13" ht="26.25">
      <c r="A22" s="136">
        <v>17</v>
      </c>
      <c r="B22" s="136">
        <v>882112</v>
      </c>
      <c r="C22" s="265" t="s">
        <v>338</v>
      </c>
      <c r="D22" s="266"/>
      <c r="E22" s="266"/>
      <c r="F22" s="266"/>
      <c r="G22" s="266"/>
      <c r="H22" s="266"/>
      <c r="I22" s="266"/>
      <c r="J22" s="266">
        <v>770</v>
      </c>
      <c r="K22" s="266"/>
      <c r="L22" s="266"/>
      <c r="M22" s="267">
        <f t="shared" si="0"/>
        <v>770</v>
      </c>
    </row>
    <row r="23" spans="1:13" ht="26.25">
      <c r="A23" s="136">
        <v>18</v>
      </c>
      <c r="B23" s="136">
        <v>882116</v>
      </c>
      <c r="C23" s="265" t="s">
        <v>339</v>
      </c>
      <c r="D23" s="265"/>
      <c r="E23" s="266"/>
      <c r="F23" s="266"/>
      <c r="G23" s="266"/>
      <c r="H23" s="266">
        <v>136</v>
      </c>
      <c r="I23" s="266"/>
      <c r="J23" s="266">
        <v>566</v>
      </c>
      <c r="K23" s="266"/>
      <c r="L23" s="266"/>
      <c r="M23" s="267">
        <f t="shared" si="0"/>
        <v>702</v>
      </c>
    </row>
    <row r="24" spans="1:13" ht="26.25">
      <c r="A24" s="136">
        <v>19</v>
      </c>
      <c r="B24" s="136">
        <v>882117</v>
      </c>
      <c r="C24" s="265" t="s">
        <v>340</v>
      </c>
      <c r="D24" s="266"/>
      <c r="E24" s="266"/>
      <c r="F24" s="266"/>
      <c r="G24" s="266"/>
      <c r="H24" s="266"/>
      <c r="I24" s="266"/>
      <c r="J24" s="266">
        <v>2610</v>
      </c>
      <c r="K24" s="266"/>
      <c r="L24" s="266"/>
      <c r="M24" s="267">
        <f t="shared" si="0"/>
        <v>2610</v>
      </c>
    </row>
    <row r="25" spans="1:13" ht="26.25">
      <c r="A25" s="136">
        <v>20</v>
      </c>
      <c r="B25" s="136">
        <v>882119</v>
      </c>
      <c r="C25" s="265" t="s">
        <v>341</v>
      </c>
      <c r="D25" s="266"/>
      <c r="E25" s="266"/>
      <c r="F25" s="266"/>
      <c r="G25" s="266"/>
      <c r="H25" s="265"/>
      <c r="I25" s="266"/>
      <c r="J25" s="265">
        <v>100</v>
      </c>
      <c r="K25" s="266"/>
      <c r="L25" s="266"/>
      <c r="M25" s="267">
        <f t="shared" si="0"/>
        <v>100</v>
      </c>
    </row>
    <row r="26" spans="1:13" ht="26.25">
      <c r="A26" s="136">
        <v>21</v>
      </c>
      <c r="B26" s="136">
        <v>882125</v>
      </c>
      <c r="C26" s="266" t="s">
        <v>342</v>
      </c>
      <c r="D26" s="266"/>
      <c r="E26" s="266"/>
      <c r="F26" s="266"/>
      <c r="G26" s="266"/>
      <c r="H26" s="265"/>
      <c r="I26" s="266"/>
      <c r="J26" s="266">
        <v>1166</v>
      </c>
      <c r="K26" s="266"/>
      <c r="L26" s="266"/>
      <c r="M26" s="267">
        <f t="shared" si="0"/>
        <v>1166</v>
      </c>
    </row>
    <row r="27" spans="1:13" ht="26.25">
      <c r="A27" s="136">
        <v>22</v>
      </c>
      <c r="B27" s="136">
        <v>882122</v>
      </c>
      <c r="C27" s="266" t="s">
        <v>343</v>
      </c>
      <c r="D27" s="266"/>
      <c r="E27" s="266"/>
      <c r="F27" s="266"/>
      <c r="G27" s="266"/>
      <c r="H27" s="265"/>
      <c r="I27" s="266"/>
      <c r="J27" s="266">
        <v>1020</v>
      </c>
      <c r="K27" s="266"/>
      <c r="L27" s="266"/>
      <c r="M27" s="267">
        <f t="shared" si="0"/>
        <v>1020</v>
      </c>
    </row>
    <row r="28" spans="1:13" ht="26.25">
      <c r="A28" s="136">
        <v>23</v>
      </c>
      <c r="B28" s="136">
        <v>882123</v>
      </c>
      <c r="C28" s="266" t="s">
        <v>344</v>
      </c>
      <c r="D28" s="266"/>
      <c r="E28" s="266"/>
      <c r="F28" s="266"/>
      <c r="G28" s="266"/>
      <c r="H28" s="265"/>
      <c r="I28" s="266"/>
      <c r="J28" s="266">
        <v>132</v>
      </c>
      <c r="K28" s="266"/>
      <c r="L28" s="266"/>
      <c r="M28" s="267">
        <f t="shared" si="0"/>
        <v>132</v>
      </c>
    </row>
    <row r="29" spans="1:13" ht="26.25">
      <c r="A29" s="136">
        <v>24</v>
      </c>
      <c r="B29" s="136">
        <v>882202</v>
      </c>
      <c r="C29" s="266" t="s">
        <v>345</v>
      </c>
      <c r="D29" s="266"/>
      <c r="E29" s="266"/>
      <c r="F29" s="266"/>
      <c r="G29" s="266"/>
      <c r="H29" s="265"/>
      <c r="I29" s="266"/>
      <c r="J29" s="266">
        <v>124</v>
      </c>
      <c r="K29" s="266"/>
      <c r="L29" s="266"/>
      <c r="M29" s="267">
        <f t="shared" si="0"/>
        <v>124</v>
      </c>
    </row>
    <row r="30" spans="1:13" ht="26.25">
      <c r="A30" s="136">
        <v>25</v>
      </c>
      <c r="B30" s="136">
        <v>882203</v>
      </c>
      <c r="C30" s="266" t="s">
        <v>346</v>
      </c>
      <c r="D30" s="266"/>
      <c r="E30" s="266"/>
      <c r="F30" s="266"/>
      <c r="G30" s="266"/>
      <c r="H30" s="265"/>
      <c r="I30" s="266"/>
      <c r="J30" s="266">
        <v>240</v>
      </c>
      <c r="K30" s="266"/>
      <c r="L30" s="266"/>
      <c r="M30" s="267">
        <f t="shared" si="0"/>
        <v>240</v>
      </c>
    </row>
    <row r="31" spans="1:13" ht="26.25">
      <c r="A31" s="136">
        <v>26</v>
      </c>
      <c r="B31" s="136">
        <v>890443</v>
      </c>
      <c r="C31" s="266" t="s">
        <v>350</v>
      </c>
      <c r="D31" s="266"/>
      <c r="E31" s="266"/>
      <c r="F31" s="266"/>
      <c r="G31" s="266"/>
      <c r="H31" s="265"/>
      <c r="I31" s="266"/>
      <c r="J31" s="266"/>
      <c r="K31" s="266"/>
      <c r="L31" s="266"/>
      <c r="M31" s="267">
        <v>0</v>
      </c>
    </row>
    <row r="32" spans="1:13" ht="26.25">
      <c r="A32" s="136">
        <v>27</v>
      </c>
      <c r="B32" s="136">
        <v>841352</v>
      </c>
      <c r="C32" s="266" t="s">
        <v>351</v>
      </c>
      <c r="D32" s="266">
        <v>219</v>
      </c>
      <c r="E32" s="266"/>
      <c r="F32" s="266"/>
      <c r="G32" s="266"/>
      <c r="H32" s="265">
        <v>31</v>
      </c>
      <c r="I32" s="266"/>
      <c r="J32" s="266"/>
      <c r="K32" s="266"/>
      <c r="L32" s="266"/>
      <c r="M32" s="267">
        <f>SUM(D32:L32)</f>
        <v>250</v>
      </c>
    </row>
    <row r="33" spans="1:13" ht="26.25">
      <c r="A33" s="136"/>
      <c r="B33" s="136">
        <v>841173</v>
      </c>
      <c r="C33" s="266" t="s">
        <v>537</v>
      </c>
      <c r="D33" s="266"/>
      <c r="E33" s="266"/>
      <c r="F33" s="266"/>
      <c r="G33" s="266">
        <v>929</v>
      </c>
      <c r="H33" s="265">
        <v>226</v>
      </c>
      <c r="I33" s="266">
        <v>150</v>
      </c>
      <c r="J33" s="266"/>
      <c r="K33" s="266"/>
      <c r="L33" s="266"/>
      <c r="M33" s="267">
        <f>SUM(D33:L33)</f>
        <v>1305</v>
      </c>
    </row>
    <row r="34" spans="1:13" ht="26.25">
      <c r="A34" s="136"/>
      <c r="B34" s="136">
        <v>855911</v>
      </c>
      <c r="C34" s="266" t="s">
        <v>538</v>
      </c>
      <c r="D34" s="266">
        <v>2585</v>
      </c>
      <c r="E34" s="266"/>
      <c r="F34" s="266"/>
      <c r="G34" s="266"/>
      <c r="H34" s="265"/>
      <c r="I34" s="266"/>
      <c r="J34" s="266"/>
      <c r="K34" s="266"/>
      <c r="L34" s="266"/>
      <c r="M34" s="267">
        <f>SUM(D34:L34)</f>
        <v>2585</v>
      </c>
    </row>
    <row r="35" spans="1:13" ht="26.25">
      <c r="A35" s="136"/>
      <c r="B35" s="136">
        <v>562912</v>
      </c>
      <c r="C35" s="266" t="s">
        <v>539</v>
      </c>
      <c r="D35" s="266"/>
      <c r="E35" s="266"/>
      <c r="F35" s="266"/>
      <c r="G35" s="266"/>
      <c r="H35" s="265"/>
      <c r="I35" s="266">
        <v>1120</v>
      </c>
      <c r="J35" s="266"/>
      <c r="K35" s="266"/>
      <c r="L35" s="266"/>
      <c r="M35" s="267">
        <f>SUM(D35:L35)</f>
        <v>1120</v>
      </c>
    </row>
    <row r="36" spans="1:13" ht="26.25">
      <c r="A36" s="136"/>
      <c r="B36" s="136">
        <v>562913</v>
      </c>
      <c r="C36" s="266" t="s">
        <v>540</v>
      </c>
      <c r="D36" s="266"/>
      <c r="E36" s="266"/>
      <c r="F36" s="266"/>
      <c r="G36" s="266"/>
      <c r="H36" s="265"/>
      <c r="I36" s="266">
        <v>1180</v>
      </c>
      <c r="J36" s="266"/>
      <c r="K36" s="266"/>
      <c r="L36" s="266"/>
      <c r="M36" s="267">
        <f>SUM(D36:L36)</f>
        <v>1180</v>
      </c>
    </row>
    <row r="37" spans="1:13" s="269" customFormat="1" ht="25.5">
      <c r="A37" s="128" t="s">
        <v>347</v>
      </c>
      <c r="B37" s="128"/>
      <c r="C37" s="268" t="s">
        <v>347</v>
      </c>
      <c r="D37" s="267">
        <f>SUM(D6:D36)</f>
        <v>8350</v>
      </c>
      <c r="E37" s="267">
        <f aca="true" t="shared" si="1" ref="E37:M37">SUM(E6:E36)</f>
        <v>3943</v>
      </c>
      <c r="F37" s="267">
        <f t="shared" si="1"/>
        <v>3173</v>
      </c>
      <c r="G37" s="267">
        <f t="shared" si="1"/>
        <v>45997</v>
      </c>
      <c r="H37" s="267">
        <f t="shared" si="1"/>
        <v>13543</v>
      </c>
      <c r="I37" s="267">
        <f t="shared" si="1"/>
        <v>42155</v>
      </c>
      <c r="J37" s="267">
        <f t="shared" si="1"/>
        <v>49660</v>
      </c>
      <c r="K37" s="267">
        <f t="shared" si="1"/>
        <v>63129</v>
      </c>
      <c r="L37" s="267">
        <f t="shared" si="1"/>
        <v>0</v>
      </c>
      <c r="M37" s="267">
        <f t="shared" si="1"/>
        <v>229950</v>
      </c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4"/>
  <sheetViews>
    <sheetView view="pageBreakPreview" zoomScale="25" zoomScaleSheetLayoutView="25" zoomScalePageLayoutView="0" workbookViewId="0" topLeftCell="N21">
      <selection activeCell="AE28" sqref="AE28"/>
    </sheetView>
  </sheetViews>
  <sheetFormatPr defaultColWidth="35.375" defaultRowHeight="12.75"/>
  <cols>
    <col min="1" max="2" width="35.375" style="1" customWidth="1"/>
    <col min="3" max="3" width="63.25390625" style="2" customWidth="1"/>
    <col min="4" max="5" width="52.00390625" style="2" customWidth="1"/>
    <col min="6" max="9" width="54.25390625" style="2" customWidth="1"/>
    <col min="10" max="11" width="54.25390625" style="3" customWidth="1"/>
    <col min="12" max="12" width="54.25390625" style="2" customWidth="1"/>
    <col min="13" max="13" width="57.75390625" style="2" customWidth="1"/>
    <col min="14" max="14" width="51.375" style="2" customWidth="1"/>
    <col min="15" max="15" width="51.125" style="2" customWidth="1"/>
    <col min="16" max="17" width="0" style="2" hidden="1" customWidth="1"/>
    <col min="18" max="18" width="9.375" style="2" customWidth="1"/>
    <col min="19" max="20" width="35.375" style="1" customWidth="1"/>
    <col min="21" max="22" width="35.375" style="2" customWidth="1"/>
    <col min="23" max="23" width="28.625" style="2" customWidth="1"/>
    <col min="24" max="24" width="0" style="2" hidden="1" customWidth="1"/>
    <col min="25" max="25" width="48.75390625" style="1" customWidth="1"/>
    <col min="26" max="27" width="50.00390625" style="1" customWidth="1"/>
    <col min="28" max="28" width="50.00390625" style="4" customWidth="1"/>
    <col min="29" max="29" width="50.00390625" style="1" customWidth="1"/>
    <col min="30" max="30" width="0.37109375" style="1" customWidth="1"/>
    <col min="31" max="31" width="56.75390625" style="1" customWidth="1"/>
    <col min="32" max="16384" width="35.375" style="1" customWidth="1"/>
  </cols>
  <sheetData>
    <row r="1" spans="1:31" ht="15.75" customHeight="1">
      <c r="A1" s="488" t="s">
        <v>352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</row>
    <row r="2" spans="1:31" ht="39.7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</row>
    <row r="3" spans="1:31" ht="90">
      <c r="A3" s="434" t="s">
        <v>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</row>
    <row r="4" spans="1:31" ht="90" customHeight="1">
      <c r="A4" s="435" t="s">
        <v>353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</row>
    <row r="5" spans="1:31" ht="45">
      <c r="A5" s="436" t="s">
        <v>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</row>
    <row r="6" spans="1:31" ht="99.75" customHeight="1">
      <c r="A6" s="188"/>
      <c r="B6" s="189"/>
      <c r="C6" s="190"/>
      <c r="D6" s="440" t="s">
        <v>4</v>
      </c>
      <c r="E6" s="440"/>
      <c r="F6" s="440" t="s">
        <v>5</v>
      </c>
      <c r="G6" s="440"/>
      <c r="H6" s="440"/>
      <c r="I6" s="440"/>
      <c r="J6" s="440"/>
      <c r="K6" s="440"/>
      <c r="L6" s="418" t="s">
        <v>6</v>
      </c>
      <c r="M6" s="418"/>
      <c r="N6" s="418"/>
      <c r="O6" s="418"/>
      <c r="P6" s="15"/>
      <c r="Q6" s="15"/>
      <c r="R6" s="195"/>
      <c r="S6" s="191"/>
      <c r="T6" s="192"/>
      <c r="U6" s="192"/>
      <c r="V6" s="192"/>
      <c r="W6" s="192"/>
      <c r="X6" s="193"/>
      <c r="Y6" s="439" t="s">
        <v>4</v>
      </c>
      <c r="Z6" s="440" t="s">
        <v>5</v>
      </c>
      <c r="AA6" s="440"/>
      <c r="AB6" s="440"/>
      <c r="AC6" s="418" t="s">
        <v>6</v>
      </c>
      <c r="AD6" s="418"/>
      <c r="AE6" s="418"/>
    </row>
    <row r="7" spans="1:31" ht="85.5" customHeight="1">
      <c r="A7" s="195"/>
      <c r="B7" s="196"/>
      <c r="C7" s="14"/>
      <c r="D7" s="419" t="s">
        <v>7</v>
      </c>
      <c r="E7" s="419" t="s">
        <v>8</v>
      </c>
      <c r="F7" s="419" t="s">
        <v>9</v>
      </c>
      <c r="G7" s="419"/>
      <c r="H7" s="419" t="s">
        <v>10</v>
      </c>
      <c r="I7" s="419" t="s">
        <v>11</v>
      </c>
      <c r="J7" s="419" t="s">
        <v>12</v>
      </c>
      <c r="K7" s="419" t="s">
        <v>13</v>
      </c>
      <c r="L7" s="468" t="s">
        <v>9</v>
      </c>
      <c r="M7" s="468"/>
      <c r="N7" s="419" t="s">
        <v>10</v>
      </c>
      <c r="O7" s="419" t="s">
        <v>11</v>
      </c>
      <c r="P7" s="419" t="s">
        <v>14</v>
      </c>
      <c r="Q7" s="419" t="s">
        <v>11</v>
      </c>
      <c r="R7" s="270"/>
      <c r="S7" s="195"/>
      <c r="T7" s="196"/>
      <c r="U7" s="196"/>
      <c r="V7" s="196"/>
      <c r="W7" s="196"/>
      <c r="X7" s="14"/>
      <c r="Y7" s="439"/>
      <c r="Z7" s="440"/>
      <c r="AA7" s="440"/>
      <c r="AB7" s="440"/>
      <c r="AC7" s="418"/>
      <c r="AD7" s="418"/>
      <c r="AE7" s="418"/>
    </row>
    <row r="8" spans="1:31" ht="85.5" customHeight="1">
      <c r="A8" s="422" t="s">
        <v>16</v>
      </c>
      <c r="B8" s="418" t="s">
        <v>17</v>
      </c>
      <c r="C8" s="418"/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1" t="s">
        <v>25</v>
      </c>
      <c r="L8" s="197" t="s">
        <v>26</v>
      </c>
      <c r="M8" s="197" t="s">
        <v>27</v>
      </c>
      <c r="N8" s="51" t="s">
        <v>28</v>
      </c>
      <c r="O8" s="51" t="s">
        <v>29</v>
      </c>
      <c r="P8" s="51"/>
      <c r="Q8" s="51"/>
      <c r="R8" s="271"/>
      <c r="S8" s="440" t="s">
        <v>30</v>
      </c>
      <c r="T8" s="440" t="s">
        <v>31</v>
      </c>
      <c r="U8" s="440"/>
      <c r="V8" s="440"/>
      <c r="W8" s="440"/>
      <c r="X8" s="440"/>
      <c r="Y8" s="16" t="s">
        <v>32</v>
      </c>
      <c r="Z8" s="16" t="s">
        <v>33</v>
      </c>
      <c r="AA8" s="16" t="s">
        <v>34</v>
      </c>
      <c r="AB8" s="16" t="s">
        <v>35</v>
      </c>
      <c r="AC8" s="16" t="s">
        <v>36</v>
      </c>
      <c r="AD8" s="272"/>
      <c r="AE8" s="16" t="s">
        <v>294</v>
      </c>
    </row>
    <row r="9" spans="1:31" s="30" customFormat="1" ht="174" customHeight="1">
      <c r="A9" s="422"/>
      <c r="B9" s="428" t="s">
        <v>37</v>
      </c>
      <c r="C9" s="428"/>
      <c r="D9" s="419" t="s">
        <v>38</v>
      </c>
      <c r="E9" s="467" t="s">
        <v>39</v>
      </c>
      <c r="F9" s="419" t="s">
        <v>38</v>
      </c>
      <c r="G9" s="467" t="s">
        <v>39</v>
      </c>
      <c r="H9" s="419" t="s">
        <v>38</v>
      </c>
      <c r="I9" s="419" t="s">
        <v>39</v>
      </c>
      <c r="J9" s="419" t="s">
        <v>38</v>
      </c>
      <c r="K9" s="419" t="s">
        <v>39</v>
      </c>
      <c r="L9" s="419" t="s">
        <v>38</v>
      </c>
      <c r="M9" s="419" t="s">
        <v>39</v>
      </c>
      <c r="N9" s="419" t="s">
        <v>38</v>
      </c>
      <c r="O9" s="419" t="s">
        <v>39</v>
      </c>
      <c r="P9" s="419" t="s">
        <v>38</v>
      </c>
      <c r="Q9" s="419" t="s">
        <v>39</v>
      </c>
      <c r="R9" s="270"/>
      <c r="S9" s="440"/>
      <c r="T9" s="428" t="s">
        <v>40</v>
      </c>
      <c r="U9" s="428"/>
      <c r="V9" s="428"/>
      <c r="W9" s="428"/>
      <c r="X9" s="428"/>
      <c r="Y9" s="419" t="s">
        <v>41</v>
      </c>
      <c r="Z9" s="419" t="s">
        <v>42</v>
      </c>
      <c r="AA9" s="419" t="s">
        <v>43</v>
      </c>
      <c r="AB9" s="419" t="s">
        <v>12</v>
      </c>
      <c r="AC9" s="419" t="s">
        <v>42</v>
      </c>
      <c r="AD9" s="21" t="s">
        <v>44</v>
      </c>
      <c r="AE9" s="426" t="s">
        <v>354</v>
      </c>
    </row>
    <row r="10" spans="1:31" s="30" customFormat="1" ht="25.5" customHeight="1">
      <c r="A10" s="422"/>
      <c r="B10" s="428"/>
      <c r="C10" s="428"/>
      <c r="D10" s="419"/>
      <c r="E10" s="467"/>
      <c r="F10" s="419"/>
      <c r="G10" s="467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270"/>
      <c r="S10" s="440"/>
      <c r="T10" s="428"/>
      <c r="U10" s="428"/>
      <c r="V10" s="428"/>
      <c r="W10" s="428"/>
      <c r="X10" s="428"/>
      <c r="Y10" s="419"/>
      <c r="Z10" s="419"/>
      <c r="AA10" s="419"/>
      <c r="AB10" s="419"/>
      <c r="AC10" s="419"/>
      <c r="AD10" s="31"/>
      <c r="AE10" s="426"/>
    </row>
    <row r="11" spans="1:31" s="36" customFormat="1" ht="222" customHeight="1">
      <c r="A11" s="198" t="s">
        <v>46</v>
      </c>
      <c r="B11" s="464" t="s">
        <v>47</v>
      </c>
      <c r="C11" s="464"/>
      <c r="D11" s="273">
        <v>18805</v>
      </c>
      <c r="E11" s="273"/>
      <c r="F11" s="274">
        <v>20169</v>
      </c>
      <c r="G11" s="274"/>
      <c r="H11" s="274">
        <v>20169</v>
      </c>
      <c r="I11" s="274"/>
      <c r="J11" s="274">
        <v>18824</v>
      </c>
      <c r="K11" s="274"/>
      <c r="L11" s="274">
        <v>19476</v>
      </c>
      <c r="M11" s="274"/>
      <c r="N11" s="274">
        <v>19476</v>
      </c>
      <c r="O11" s="35"/>
      <c r="P11" s="35">
        <f>'[1]3_A. PH bevétel'!J8</f>
        <v>63100.932</v>
      </c>
      <c r="Q11" s="35">
        <f>'[1]3_A. PH bevétel'!K8</f>
        <v>5563.419</v>
      </c>
      <c r="R11" s="35"/>
      <c r="S11" s="198" t="s">
        <v>46</v>
      </c>
      <c r="T11" s="465" t="s">
        <v>48</v>
      </c>
      <c r="U11" s="465"/>
      <c r="V11" s="465"/>
      <c r="W11" s="465"/>
      <c r="X11" s="465"/>
      <c r="Y11" s="273">
        <v>24440</v>
      </c>
      <c r="Z11" s="273">
        <v>26478</v>
      </c>
      <c r="AA11" s="273">
        <v>26927</v>
      </c>
      <c r="AB11" s="273">
        <v>25516</v>
      </c>
      <c r="AC11" s="273">
        <v>24768</v>
      </c>
      <c r="AD11" s="34"/>
      <c r="AE11" s="273">
        <v>24913</v>
      </c>
    </row>
    <row r="12" spans="1:31" s="36" customFormat="1" ht="165" customHeight="1">
      <c r="A12" s="198" t="s">
        <v>49</v>
      </c>
      <c r="B12" s="464" t="s">
        <v>50</v>
      </c>
      <c r="C12" s="464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37"/>
      <c r="P12" s="37">
        <f>'[1]3_A. PH bevétel'!J25</f>
        <v>116286.003</v>
      </c>
      <c r="Q12" s="37">
        <f>'[1]3_A. PH bevétel'!K25</f>
        <v>6880.072</v>
      </c>
      <c r="R12" s="37"/>
      <c r="S12" s="198" t="s">
        <v>49</v>
      </c>
      <c r="T12" s="465" t="s">
        <v>51</v>
      </c>
      <c r="U12" s="465"/>
      <c r="V12" s="465"/>
      <c r="W12" s="465"/>
      <c r="X12" s="465"/>
      <c r="Y12" s="274">
        <v>7120</v>
      </c>
      <c r="Z12" s="274">
        <v>7271</v>
      </c>
      <c r="AA12" s="274">
        <v>7317</v>
      </c>
      <c r="AB12" s="274">
        <v>6977</v>
      </c>
      <c r="AC12" s="274">
        <v>6740</v>
      </c>
      <c r="AD12" s="38"/>
      <c r="AE12" s="274">
        <v>6781</v>
      </c>
    </row>
    <row r="13" spans="1:32" s="36" customFormat="1" ht="165" customHeight="1">
      <c r="A13" s="198" t="s">
        <v>52</v>
      </c>
      <c r="B13" s="464" t="s">
        <v>53</v>
      </c>
      <c r="C13" s="464"/>
      <c r="D13" s="273"/>
      <c r="E13" s="273"/>
      <c r="F13" s="273"/>
      <c r="G13" s="273"/>
      <c r="H13" s="273"/>
      <c r="I13" s="273"/>
      <c r="J13" s="275"/>
      <c r="K13" s="273"/>
      <c r="L13" s="273"/>
      <c r="M13" s="273"/>
      <c r="N13" s="273"/>
      <c r="O13" s="37"/>
      <c r="P13" s="37">
        <f>'[1]3_A. PH bevétel'!J37</f>
        <v>0</v>
      </c>
      <c r="Q13" s="37">
        <f>'[1]3_A. PH bevétel'!K37</f>
        <v>3471.29</v>
      </c>
      <c r="R13" s="37"/>
      <c r="S13" s="198" t="s">
        <v>52</v>
      </c>
      <c r="T13" s="465" t="s">
        <v>54</v>
      </c>
      <c r="U13" s="465"/>
      <c r="V13" s="465"/>
      <c r="W13" s="465"/>
      <c r="X13" s="465"/>
      <c r="Y13" s="274">
        <v>25714</v>
      </c>
      <c r="Z13" s="274">
        <v>25222</v>
      </c>
      <c r="AA13" s="274">
        <v>24822</v>
      </c>
      <c r="AB13" s="274">
        <v>21456</v>
      </c>
      <c r="AC13" s="274">
        <v>23828</v>
      </c>
      <c r="AD13" s="38"/>
      <c r="AE13" s="274">
        <v>25902</v>
      </c>
      <c r="AF13" s="39"/>
    </row>
    <row r="14" spans="1:31" s="36" customFormat="1" ht="165" customHeight="1">
      <c r="A14" s="198" t="s">
        <v>55</v>
      </c>
      <c r="B14" s="464" t="s">
        <v>56</v>
      </c>
      <c r="C14" s="464"/>
      <c r="D14" s="273"/>
      <c r="E14" s="273"/>
      <c r="F14" s="274"/>
      <c r="G14" s="274"/>
      <c r="H14" s="274"/>
      <c r="I14" s="274"/>
      <c r="J14" s="274">
        <v>302</v>
      </c>
      <c r="K14" s="274"/>
      <c r="L14" s="274">
        <v>550</v>
      </c>
      <c r="M14" s="274"/>
      <c r="N14" s="274">
        <v>2207</v>
      </c>
      <c r="O14" s="274">
        <v>4538</v>
      </c>
      <c r="P14" s="35">
        <f>'[1]3_A. PH bevétel'!J41</f>
        <v>7641.119</v>
      </c>
      <c r="Q14" s="35">
        <f>'[1]3_A. PH bevétel'!K41</f>
        <v>8969.647</v>
      </c>
      <c r="R14" s="35"/>
      <c r="S14" s="198" t="s">
        <v>55</v>
      </c>
      <c r="T14" s="465" t="s">
        <v>57</v>
      </c>
      <c r="U14" s="465"/>
      <c r="V14" s="465"/>
      <c r="W14" s="465"/>
      <c r="X14" s="465"/>
      <c r="Y14" s="274"/>
      <c r="Z14" s="274"/>
      <c r="AA14" s="274"/>
      <c r="AB14" s="274"/>
      <c r="AC14" s="274"/>
      <c r="AD14" s="38"/>
      <c r="AE14" s="274"/>
    </row>
    <row r="15" spans="1:31" s="36" customFormat="1" ht="165" customHeight="1">
      <c r="A15" s="198" t="s">
        <v>58</v>
      </c>
      <c r="B15" s="464" t="s">
        <v>59</v>
      </c>
      <c r="C15" s="464"/>
      <c r="D15" s="273"/>
      <c r="E15" s="273">
        <v>167</v>
      </c>
      <c r="F15" s="274">
        <v>1400</v>
      </c>
      <c r="G15" s="274"/>
      <c r="H15" s="274">
        <v>1400</v>
      </c>
      <c r="I15" s="274"/>
      <c r="J15" s="274"/>
      <c r="K15" s="276"/>
      <c r="L15" s="274"/>
      <c r="M15" s="274"/>
      <c r="N15" s="35"/>
      <c r="O15" s="35"/>
      <c r="P15" s="35">
        <f>'[1]3_A. PH bevétel'!J51</f>
        <v>70</v>
      </c>
      <c r="Q15" s="35">
        <f>'[1]3_A. PH bevétel'!K51</f>
        <v>0</v>
      </c>
      <c r="R15" s="35"/>
      <c r="S15" s="198" t="s">
        <v>58</v>
      </c>
      <c r="T15" s="465" t="s">
        <v>60</v>
      </c>
      <c r="U15" s="465"/>
      <c r="V15" s="465"/>
      <c r="W15" s="465"/>
      <c r="X15" s="465"/>
      <c r="Y15" s="274"/>
      <c r="Z15" s="274"/>
      <c r="AA15" s="274"/>
      <c r="AB15" s="277"/>
      <c r="AC15" s="274"/>
      <c r="AD15" s="38"/>
      <c r="AE15" s="274"/>
    </row>
    <row r="16" spans="1:31" s="36" customFormat="1" ht="222" customHeight="1">
      <c r="A16" s="198" t="s">
        <v>61</v>
      </c>
      <c r="B16" s="464" t="s">
        <v>62</v>
      </c>
      <c r="C16" s="464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37"/>
      <c r="O16" s="37"/>
      <c r="P16" s="37">
        <f>'[1]3_A. PH bevétel'!J54</f>
        <v>256.862</v>
      </c>
      <c r="Q16" s="37">
        <f>'[1]3_A. PH bevétel'!K54</f>
        <v>30.95</v>
      </c>
      <c r="R16" s="37"/>
      <c r="S16" s="198" t="s">
        <v>63</v>
      </c>
      <c r="T16" s="464" t="s">
        <v>64</v>
      </c>
      <c r="U16" s="464"/>
      <c r="V16" s="464"/>
      <c r="W16" s="464"/>
      <c r="X16" s="464"/>
      <c r="Y16" s="277"/>
      <c r="Z16" s="277"/>
      <c r="AA16" s="277"/>
      <c r="AB16" s="277"/>
      <c r="AC16" s="277"/>
      <c r="AD16" s="40"/>
      <c r="AE16" s="277"/>
    </row>
    <row r="17" spans="1:31" s="36" customFormat="1" ht="165" customHeight="1">
      <c r="A17" s="198" t="s">
        <v>65</v>
      </c>
      <c r="B17" s="464" t="s">
        <v>66</v>
      </c>
      <c r="C17" s="464"/>
      <c r="D17" s="273"/>
      <c r="E17" s="273"/>
      <c r="F17" s="273"/>
      <c r="G17" s="273"/>
      <c r="H17" s="273"/>
      <c r="I17" s="273"/>
      <c r="J17" s="275"/>
      <c r="K17" s="273"/>
      <c r="L17" s="273"/>
      <c r="M17" s="273"/>
      <c r="N17" s="37"/>
      <c r="O17" s="37"/>
      <c r="P17" s="37">
        <f>'[1]3_A. PH bevétel'!J60</f>
        <v>0</v>
      </c>
      <c r="Q17" s="37">
        <f>'[1]3_A. PH bevétel'!K60</f>
        <v>0</v>
      </c>
      <c r="R17" s="37"/>
      <c r="S17" s="198" t="s">
        <v>65</v>
      </c>
      <c r="T17" s="465" t="s">
        <v>67</v>
      </c>
      <c r="U17" s="465"/>
      <c r="V17" s="465"/>
      <c r="W17" s="465"/>
      <c r="X17" s="465"/>
      <c r="Y17" s="277">
        <v>317</v>
      </c>
      <c r="Z17" s="277"/>
      <c r="AA17" s="277"/>
      <c r="AB17" s="277"/>
      <c r="AC17" s="277"/>
      <c r="AD17" s="40"/>
      <c r="AE17" s="277">
        <v>1624</v>
      </c>
    </row>
    <row r="18" spans="1:33" s="36" customFormat="1" ht="165" customHeight="1">
      <c r="A18" s="198" t="s">
        <v>68</v>
      </c>
      <c r="B18" s="464" t="s">
        <v>69</v>
      </c>
      <c r="C18" s="464"/>
      <c r="D18" s="273">
        <v>853</v>
      </c>
      <c r="E18" s="273"/>
      <c r="F18" s="273"/>
      <c r="G18" s="273"/>
      <c r="H18" s="273"/>
      <c r="I18" s="273"/>
      <c r="J18" s="273">
        <v>246</v>
      </c>
      <c r="K18" s="273"/>
      <c r="L18" s="273"/>
      <c r="M18" s="273"/>
      <c r="N18" s="37"/>
      <c r="O18" s="37"/>
      <c r="P18" s="37">
        <f>'[1]3_A. PH bevétel'!J63</f>
        <v>4022.312</v>
      </c>
      <c r="Q18" s="37">
        <f>'[1]3_A. PH bevétel'!K63</f>
        <v>0</v>
      </c>
      <c r="R18" s="37"/>
      <c r="S18" s="198" t="s">
        <v>70</v>
      </c>
      <c r="T18" s="465" t="s">
        <v>71</v>
      </c>
      <c r="U18" s="465"/>
      <c r="V18" s="465"/>
      <c r="W18" s="465"/>
      <c r="X18" s="465"/>
      <c r="Y18" s="278"/>
      <c r="Z18" s="273"/>
      <c r="AA18" s="278"/>
      <c r="AB18" s="279"/>
      <c r="AC18" s="273"/>
      <c r="AD18" s="34"/>
      <c r="AE18" s="273">
        <v>2914</v>
      </c>
      <c r="AF18" s="41"/>
      <c r="AG18" s="42"/>
    </row>
    <row r="19" spans="1:31" s="36" customFormat="1" ht="165" customHeight="1">
      <c r="A19" s="198"/>
      <c r="B19" s="199"/>
      <c r="C19" s="199"/>
      <c r="D19" s="208"/>
      <c r="E19" s="208"/>
      <c r="F19" s="208"/>
      <c r="G19" s="208"/>
      <c r="H19" s="208"/>
      <c r="I19" s="208"/>
      <c r="J19" s="209"/>
      <c r="K19" s="209"/>
      <c r="L19" s="208"/>
      <c r="M19" s="208"/>
      <c r="N19" s="423"/>
      <c r="O19" s="423"/>
      <c r="P19" s="423"/>
      <c r="Q19" s="423"/>
      <c r="R19" s="45"/>
      <c r="S19" s="462" t="s">
        <v>72</v>
      </c>
      <c r="T19" s="462"/>
      <c r="U19" s="462"/>
      <c r="V19" s="462"/>
      <c r="W19" s="462"/>
      <c r="X19" s="462"/>
      <c r="Y19" s="280"/>
      <c r="Z19" s="280"/>
      <c r="AA19" s="280"/>
      <c r="AB19" s="281"/>
      <c r="AC19" s="280"/>
      <c r="AD19" s="46"/>
      <c r="AE19" s="280"/>
    </row>
    <row r="20" spans="1:31" s="36" customFormat="1" ht="165" customHeight="1">
      <c r="A20" s="198"/>
      <c r="B20" s="199"/>
      <c r="C20" s="199"/>
      <c r="D20" s="208"/>
      <c r="E20" s="208"/>
      <c r="F20" s="208"/>
      <c r="G20" s="208"/>
      <c r="H20" s="208"/>
      <c r="I20" s="208"/>
      <c r="J20" s="209"/>
      <c r="K20" s="209"/>
      <c r="L20" s="208"/>
      <c r="M20" s="208"/>
      <c r="N20" s="423"/>
      <c r="O20" s="423"/>
      <c r="P20" s="423"/>
      <c r="Q20" s="423"/>
      <c r="R20" s="45"/>
      <c r="S20" s="462" t="s">
        <v>73</v>
      </c>
      <c r="T20" s="462"/>
      <c r="U20" s="462"/>
      <c r="V20" s="462"/>
      <c r="W20" s="462"/>
      <c r="X20" s="462"/>
      <c r="Y20" s="280"/>
      <c r="Z20" s="280"/>
      <c r="AA20" s="280"/>
      <c r="AB20" s="281"/>
      <c r="AC20" s="280"/>
      <c r="AD20" s="46"/>
      <c r="AE20" s="280"/>
    </row>
    <row r="21" spans="1:31" s="36" customFormat="1" ht="165" customHeight="1">
      <c r="A21" s="198"/>
      <c r="B21" s="199"/>
      <c r="C21" s="199"/>
      <c r="D21" s="208"/>
      <c r="E21" s="208"/>
      <c r="F21" s="208"/>
      <c r="G21" s="208"/>
      <c r="H21" s="208"/>
      <c r="I21" s="208"/>
      <c r="J21" s="209"/>
      <c r="K21" s="209"/>
      <c r="L21" s="208"/>
      <c r="M21" s="208"/>
      <c r="N21" s="45"/>
      <c r="O21" s="45"/>
      <c r="P21" s="45"/>
      <c r="Q21" s="45"/>
      <c r="R21" s="47"/>
      <c r="S21" s="462" t="s">
        <v>74</v>
      </c>
      <c r="T21" s="462"/>
      <c r="U21" s="462"/>
      <c r="V21" s="462"/>
      <c r="W21" s="462"/>
      <c r="X21" s="462"/>
      <c r="Y21" s="280"/>
      <c r="Z21" s="280"/>
      <c r="AA21" s="280"/>
      <c r="AB21" s="279"/>
      <c r="AC21" s="280"/>
      <c r="AD21" s="46"/>
      <c r="AE21" s="280"/>
    </row>
    <row r="22" spans="1:31" s="36" customFormat="1" ht="165" customHeight="1">
      <c r="A22" s="198"/>
      <c r="B22" s="199"/>
      <c r="C22" s="199"/>
      <c r="D22" s="208"/>
      <c r="E22" s="208"/>
      <c r="F22" s="208"/>
      <c r="G22" s="208"/>
      <c r="H22" s="208"/>
      <c r="I22" s="208"/>
      <c r="J22" s="209"/>
      <c r="K22" s="209"/>
      <c r="L22" s="208"/>
      <c r="M22" s="208"/>
      <c r="N22" s="45"/>
      <c r="O22" s="45"/>
      <c r="P22" s="45"/>
      <c r="Q22" s="45"/>
      <c r="R22" s="47"/>
      <c r="S22" s="462" t="s">
        <v>75</v>
      </c>
      <c r="T22" s="462"/>
      <c r="U22" s="462"/>
      <c r="V22" s="462"/>
      <c r="W22" s="462"/>
      <c r="X22" s="462"/>
      <c r="Y22" s="280"/>
      <c r="Z22" s="280"/>
      <c r="AA22" s="282"/>
      <c r="AB22" s="280"/>
      <c r="AC22" s="280"/>
      <c r="AD22" s="46"/>
      <c r="AE22" s="280"/>
    </row>
    <row r="23" spans="1:31" s="36" customFormat="1" ht="165" customHeight="1">
      <c r="A23" s="198"/>
      <c r="B23" s="199"/>
      <c r="C23" s="199"/>
      <c r="D23" s="208"/>
      <c r="E23" s="208"/>
      <c r="F23" s="208"/>
      <c r="G23" s="208"/>
      <c r="H23" s="208"/>
      <c r="I23" s="208"/>
      <c r="J23" s="209"/>
      <c r="K23" s="209"/>
      <c r="L23" s="208"/>
      <c r="M23" s="208"/>
      <c r="N23" s="45"/>
      <c r="O23" s="45"/>
      <c r="P23" s="45"/>
      <c r="Q23" s="45"/>
      <c r="R23" s="47"/>
      <c r="S23" s="462" t="s">
        <v>76</v>
      </c>
      <c r="T23" s="462"/>
      <c r="U23" s="462"/>
      <c r="V23" s="462"/>
      <c r="W23" s="462"/>
      <c r="X23" s="462"/>
      <c r="Y23" s="280"/>
      <c r="Z23" s="280"/>
      <c r="AA23" s="282"/>
      <c r="AB23" s="280"/>
      <c r="AC23" s="279"/>
      <c r="AD23" s="46"/>
      <c r="AE23" s="280"/>
    </row>
    <row r="24" spans="1:31" s="36" customFormat="1" ht="165" customHeight="1">
      <c r="A24" s="198"/>
      <c r="B24" s="202"/>
      <c r="C24" s="202"/>
      <c r="D24" s="208"/>
      <c r="E24" s="208"/>
      <c r="F24" s="208"/>
      <c r="G24" s="208"/>
      <c r="H24" s="208"/>
      <c r="I24" s="208"/>
      <c r="J24" s="209"/>
      <c r="K24" s="209"/>
      <c r="L24" s="208"/>
      <c r="M24" s="208"/>
      <c r="N24" s="45"/>
      <c r="O24" s="45"/>
      <c r="P24" s="45"/>
      <c r="Q24" s="45"/>
      <c r="R24" s="45"/>
      <c r="S24" s="462"/>
      <c r="T24" s="462"/>
      <c r="U24" s="462"/>
      <c r="V24" s="462"/>
      <c r="W24" s="462"/>
      <c r="X24" s="462"/>
      <c r="Y24" s="280"/>
      <c r="Z24" s="280"/>
      <c r="AA24" s="280"/>
      <c r="AB24" s="283"/>
      <c r="AC24" s="280"/>
      <c r="AD24" s="50"/>
      <c r="AE24" s="280"/>
    </row>
    <row r="25" spans="1:31" s="54" customFormat="1" ht="165" customHeight="1">
      <c r="A25" s="461" t="s">
        <v>77</v>
      </c>
      <c r="B25" s="461"/>
      <c r="C25" s="461"/>
      <c r="D25" s="284">
        <f>SUM(D11:D20)</f>
        <v>19658</v>
      </c>
      <c r="E25" s="284">
        <f>SUM(E11:E20)</f>
        <v>167</v>
      </c>
      <c r="F25" s="284">
        <f>SUM(F11:F24)</f>
        <v>21569</v>
      </c>
      <c r="G25" s="284">
        <f>SUM(G11:G24)</f>
        <v>0</v>
      </c>
      <c r="H25" s="284">
        <f aca="true" t="shared" si="0" ref="H25:M25">SUM(H11:H24)</f>
        <v>21569</v>
      </c>
      <c r="I25" s="284">
        <f t="shared" si="0"/>
        <v>0</v>
      </c>
      <c r="J25" s="284">
        <f t="shared" si="0"/>
        <v>19372</v>
      </c>
      <c r="K25" s="284">
        <f t="shared" si="0"/>
        <v>0</v>
      </c>
      <c r="L25" s="284">
        <f>SUM(L11:L24)</f>
        <v>20026</v>
      </c>
      <c r="M25" s="284">
        <f t="shared" si="0"/>
        <v>0</v>
      </c>
      <c r="N25" s="284">
        <f>SUM(N11:N18)</f>
        <v>21683</v>
      </c>
      <c r="O25" s="284">
        <f>SUM(O11:O18)</f>
        <v>4538</v>
      </c>
      <c r="P25" s="53">
        <f>SUM(P11:P18)</f>
        <v>191377.228</v>
      </c>
      <c r="Q25" s="53">
        <f>SUM(Q11:Q18)</f>
        <v>24915.378</v>
      </c>
      <c r="R25" s="53"/>
      <c r="S25" s="463" t="s">
        <v>78</v>
      </c>
      <c r="T25" s="463"/>
      <c r="U25" s="463"/>
      <c r="V25" s="463"/>
      <c r="W25" s="463"/>
      <c r="X25" s="463"/>
      <c r="Y25" s="487">
        <f>SUM(Y11:Y24)</f>
        <v>57591</v>
      </c>
      <c r="Z25" s="487">
        <f>SUM(Z11:Z18,+Z21)</f>
        <v>58971</v>
      </c>
      <c r="AA25" s="487">
        <f>AA11+AA12+AA13+AA14+AA15+AA16+AA17+AA18</f>
        <v>59066</v>
      </c>
      <c r="AB25" s="487">
        <f>AB11+AB12+AB13+AB14+AB15+AB16+AB17+AB18+AB22+AB23</f>
        <v>53949</v>
      </c>
      <c r="AC25" s="487">
        <f>SUM(AC11:AC21)</f>
        <v>55336</v>
      </c>
      <c r="AD25" s="418">
        <f>SUM(AD11:AD18)</f>
        <v>0</v>
      </c>
      <c r="AE25" s="487">
        <f>SUM(AE11:AE18)</f>
        <v>62134</v>
      </c>
    </row>
    <row r="26" spans="1:33" ht="165" customHeight="1">
      <c r="A26" s="461" t="s">
        <v>79</v>
      </c>
      <c r="B26" s="461"/>
      <c r="C26" s="461"/>
      <c r="D26" s="487">
        <f>SUM(D25:E25)</f>
        <v>19825</v>
      </c>
      <c r="E26" s="487"/>
      <c r="F26" s="487">
        <f>SUM(F25:G25)</f>
        <v>21569</v>
      </c>
      <c r="G26" s="487"/>
      <c r="H26" s="487">
        <f>SUM(H25:I25)</f>
        <v>21569</v>
      </c>
      <c r="I26" s="487"/>
      <c r="J26" s="487">
        <f>SUM(J25:K25)</f>
        <v>19372</v>
      </c>
      <c r="K26" s="487"/>
      <c r="L26" s="487">
        <f>SUM(L25:M25)</f>
        <v>20026</v>
      </c>
      <c r="M26" s="487"/>
      <c r="N26" s="487">
        <f>N25+O25</f>
        <v>26221</v>
      </c>
      <c r="O26" s="487"/>
      <c r="P26" s="420">
        <f>P25+Q25</f>
        <v>216292.606</v>
      </c>
      <c r="Q26" s="420"/>
      <c r="R26" s="25"/>
      <c r="S26" s="463"/>
      <c r="T26" s="463"/>
      <c r="U26" s="463"/>
      <c r="V26" s="463"/>
      <c r="W26" s="463"/>
      <c r="X26" s="463"/>
      <c r="Y26" s="487"/>
      <c r="Z26" s="487"/>
      <c r="AA26" s="487"/>
      <c r="AB26" s="487"/>
      <c r="AC26" s="487"/>
      <c r="AD26" s="418"/>
      <c r="AE26" s="487"/>
      <c r="AF26" s="2"/>
      <c r="AG26" s="55"/>
    </row>
    <row r="27" spans="1:32" s="61" customFormat="1" ht="165" customHeight="1">
      <c r="A27" s="459" t="s">
        <v>80</v>
      </c>
      <c r="B27" s="459"/>
      <c r="C27" s="459"/>
      <c r="D27" s="285">
        <v>37616</v>
      </c>
      <c r="E27" s="286">
        <v>150</v>
      </c>
      <c r="F27" s="285">
        <v>37402</v>
      </c>
      <c r="G27" s="286"/>
      <c r="H27" s="285">
        <v>37497</v>
      </c>
      <c r="I27" s="286"/>
      <c r="J27" s="285">
        <v>34577</v>
      </c>
      <c r="K27" s="287"/>
      <c r="L27" s="285">
        <v>35310</v>
      </c>
      <c r="M27" s="285"/>
      <c r="N27" s="285">
        <v>35913</v>
      </c>
      <c r="O27" s="285"/>
      <c r="P27" s="411"/>
      <c r="Q27" s="411"/>
      <c r="R27" s="59"/>
      <c r="S27" s="457" t="s">
        <v>81</v>
      </c>
      <c r="T27" s="457"/>
      <c r="U27" s="457"/>
      <c r="V27" s="457"/>
      <c r="W27" s="457"/>
      <c r="X27" s="457"/>
      <c r="Y27" s="285">
        <f>Y23+Y11+Y12+Y13+Y14+Y15</f>
        <v>57274</v>
      </c>
      <c r="Z27" s="285">
        <f>SUM(Z11:Z15,+Z21)</f>
        <v>58971</v>
      </c>
      <c r="AA27" s="285">
        <f>AA11+AA12+AA13+AA14+AA15</f>
        <v>59066</v>
      </c>
      <c r="AB27" s="285">
        <f>AB11+AB12+AB13+AB14+AB15+AB23</f>
        <v>53949</v>
      </c>
      <c r="AC27" s="285">
        <f>SUM(AC11:AC15,AC19,AC21)</f>
        <v>55336</v>
      </c>
      <c r="AD27" s="56">
        <f>SUM(AD11:AD15)</f>
        <v>0</v>
      </c>
      <c r="AE27" s="285">
        <f>SUM(AE11:AE15)+AE24</f>
        <v>57596</v>
      </c>
      <c r="AF27" s="60"/>
    </row>
    <row r="28" spans="1:32" s="61" customFormat="1" ht="165" customHeight="1">
      <c r="A28" s="458" t="s">
        <v>82</v>
      </c>
      <c r="B28" s="458"/>
      <c r="C28" s="458"/>
      <c r="D28" s="486">
        <v>37766</v>
      </c>
      <c r="E28" s="486"/>
      <c r="F28" s="486">
        <v>37402</v>
      </c>
      <c r="G28" s="486"/>
      <c r="H28" s="486">
        <v>37497</v>
      </c>
      <c r="I28" s="486"/>
      <c r="J28" s="486">
        <v>34577</v>
      </c>
      <c r="K28" s="486"/>
      <c r="L28" s="486">
        <v>35310</v>
      </c>
      <c r="M28" s="486"/>
      <c r="N28" s="486">
        <v>35913</v>
      </c>
      <c r="O28" s="486"/>
      <c r="P28" s="411">
        <f>AF28-Q25</f>
        <v>-24915.378</v>
      </c>
      <c r="Q28" s="411"/>
      <c r="R28" s="59"/>
      <c r="S28" s="457" t="s">
        <v>83</v>
      </c>
      <c r="T28" s="457"/>
      <c r="U28" s="457"/>
      <c r="V28" s="457"/>
      <c r="W28" s="457"/>
      <c r="X28" s="457"/>
      <c r="Y28" s="285">
        <f>Y16+Y17+Y18</f>
        <v>317</v>
      </c>
      <c r="Z28" s="285">
        <f>SUM(Z16:Z18)</f>
        <v>0</v>
      </c>
      <c r="AA28" s="285">
        <f>AA16+AA17+AA18</f>
        <v>0</v>
      </c>
      <c r="AB28" s="285">
        <f>AB16+AB17+AB18+AB22</f>
        <v>0</v>
      </c>
      <c r="AC28" s="285">
        <f>SUM(AC16:AC18,AF21)</f>
        <v>0</v>
      </c>
      <c r="AD28" s="56">
        <f>SUM(AD16:AD18)</f>
        <v>0</v>
      </c>
      <c r="AE28" s="285">
        <f>SUM(AE16:AE18)</f>
        <v>4538</v>
      </c>
      <c r="AF28" s="60"/>
    </row>
    <row r="29" spans="1:32" s="61" customFormat="1" ht="165" customHeight="1">
      <c r="A29" s="458"/>
      <c r="B29" s="458"/>
      <c r="C29" s="458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11"/>
      <c r="O29" s="411"/>
      <c r="P29" s="411">
        <f>P27+P28</f>
        <v>-24915.378</v>
      </c>
      <c r="Q29" s="411"/>
      <c r="R29" s="59"/>
      <c r="S29" s="484"/>
      <c r="T29" s="484"/>
      <c r="U29" s="484"/>
      <c r="V29" s="484"/>
      <c r="W29" s="484"/>
      <c r="X29" s="484"/>
      <c r="Y29" s="288"/>
      <c r="Z29" s="288"/>
      <c r="AA29" s="288"/>
      <c r="AB29" s="288"/>
      <c r="AC29" s="288"/>
      <c r="AD29" s="62"/>
      <c r="AE29" s="62"/>
      <c r="AF29" s="60"/>
    </row>
    <row r="30" spans="1:32" s="61" customFormat="1" ht="165" customHeight="1">
      <c r="A30" s="456" t="s">
        <v>84</v>
      </c>
      <c r="B30" s="456"/>
      <c r="C30" s="456"/>
      <c r="D30" s="455"/>
      <c r="E30" s="455"/>
      <c r="F30" s="455"/>
      <c r="G30" s="455"/>
      <c r="H30" s="455"/>
      <c r="I30" s="455"/>
      <c r="J30" s="485"/>
      <c r="K30" s="485"/>
      <c r="L30" s="455"/>
      <c r="M30" s="455"/>
      <c r="N30" s="411"/>
      <c r="O30" s="411"/>
      <c r="P30" s="411"/>
      <c r="Q30" s="411"/>
      <c r="R30" s="59"/>
      <c r="S30" s="484"/>
      <c r="T30" s="484"/>
      <c r="U30" s="484"/>
      <c r="V30" s="484"/>
      <c r="W30" s="484"/>
      <c r="X30" s="484"/>
      <c r="Y30" s="289"/>
      <c r="Z30" s="214"/>
      <c r="AA30" s="214"/>
      <c r="AB30" s="214"/>
      <c r="AC30" s="214"/>
      <c r="AD30" s="57">
        <f>N25-AD27</f>
        <v>21683</v>
      </c>
      <c r="AE30" s="64"/>
      <c r="AF30" s="60"/>
    </row>
    <row r="31" spans="1:32" s="61" customFormat="1" ht="165" customHeight="1">
      <c r="A31" s="456" t="s">
        <v>85</v>
      </c>
      <c r="B31" s="456"/>
      <c r="C31" s="456"/>
      <c r="D31" s="455"/>
      <c r="E31" s="455"/>
      <c r="F31" s="455"/>
      <c r="G31" s="455"/>
      <c r="H31" s="455"/>
      <c r="I31" s="455"/>
      <c r="J31" s="485"/>
      <c r="K31" s="485"/>
      <c r="L31" s="455"/>
      <c r="M31" s="455"/>
      <c r="N31" s="411"/>
      <c r="O31" s="411"/>
      <c r="P31" s="411"/>
      <c r="Q31" s="411"/>
      <c r="R31" s="59"/>
      <c r="S31" s="484"/>
      <c r="T31" s="484"/>
      <c r="U31" s="484"/>
      <c r="V31" s="484"/>
      <c r="W31" s="484"/>
      <c r="X31" s="484"/>
      <c r="Y31" s="289"/>
      <c r="Z31" s="214"/>
      <c r="AA31" s="214"/>
      <c r="AB31" s="290"/>
      <c r="AC31" s="214"/>
      <c r="AD31" s="413"/>
      <c r="AE31" s="413"/>
      <c r="AF31" s="60"/>
    </row>
    <row r="32" spans="1:32" s="61" customFormat="1" ht="165" customHeight="1">
      <c r="A32" s="456" t="s">
        <v>86</v>
      </c>
      <c r="B32" s="456"/>
      <c r="C32" s="456"/>
      <c r="D32" s="455"/>
      <c r="E32" s="455"/>
      <c r="F32" s="455"/>
      <c r="G32" s="455"/>
      <c r="H32" s="455"/>
      <c r="I32" s="455"/>
      <c r="J32" s="485"/>
      <c r="K32" s="485"/>
      <c r="L32" s="455"/>
      <c r="M32" s="455"/>
      <c r="N32" s="411"/>
      <c r="O32" s="411"/>
      <c r="P32" s="411"/>
      <c r="Q32" s="411"/>
      <c r="R32" s="59"/>
      <c r="S32" s="484"/>
      <c r="T32" s="484"/>
      <c r="U32" s="484"/>
      <c r="V32" s="484"/>
      <c r="W32" s="484"/>
      <c r="X32" s="484"/>
      <c r="Y32" s="289"/>
      <c r="Z32" s="214"/>
      <c r="AA32" s="214"/>
      <c r="AB32" s="214"/>
      <c r="AC32" s="214"/>
      <c r="AD32" s="57">
        <f>AD31+AD30</f>
        <v>21683</v>
      </c>
      <c r="AE32" s="64"/>
      <c r="AF32" s="60"/>
    </row>
    <row r="33" spans="1:3" ht="33">
      <c r="A33" s="66"/>
      <c r="B33" s="66"/>
      <c r="C33" s="55"/>
    </row>
    <row r="34" spans="1:3" ht="33">
      <c r="A34" s="66"/>
      <c r="B34" s="66"/>
      <c r="C34" s="55"/>
    </row>
    <row r="35" spans="1:28" ht="61.5">
      <c r="A35" s="66"/>
      <c r="B35" s="66"/>
      <c r="C35" s="55"/>
      <c r="Y35" s="41"/>
      <c r="AA35" s="41"/>
      <c r="AB35" s="41"/>
    </row>
    <row r="36" spans="1:3" ht="33">
      <c r="A36" s="66"/>
      <c r="B36" s="66"/>
      <c r="C36" s="55"/>
    </row>
    <row r="37" spans="1:3" ht="33">
      <c r="A37" s="66"/>
      <c r="B37" s="66"/>
      <c r="C37" s="55"/>
    </row>
    <row r="38" spans="1:3" ht="33">
      <c r="A38" s="66"/>
      <c r="B38" s="66"/>
      <c r="C38" s="55"/>
    </row>
    <row r="39" spans="1:3" ht="33">
      <c r="A39" s="66"/>
      <c r="B39" s="66"/>
      <c r="C39" s="55"/>
    </row>
    <row r="40" spans="1:3" ht="33">
      <c r="A40" s="66"/>
      <c r="B40" s="66"/>
      <c r="C40" s="55"/>
    </row>
    <row r="41" spans="1:3" ht="33">
      <c r="A41" s="66"/>
      <c r="B41" s="66"/>
      <c r="C41" s="55"/>
    </row>
    <row r="42" spans="1:3" ht="33">
      <c r="A42" s="66"/>
      <c r="B42" s="66"/>
      <c r="C42" s="55"/>
    </row>
    <row r="43" spans="1:3" ht="33">
      <c r="A43" s="66"/>
      <c r="B43" s="66"/>
      <c r="C43" s="55"/>
    </row>
    <row r="44" spans="1:3" ht="33">
      <c r="A44" s="66"/>
      <c r="B44" s="66"/>
      <c r="C44" s="55"/>
    </row>
    <row r="45" spans="1:3" ht="33">
      <c r="A45" s="66"/>
      <c r="B45" s="66"/>
      <c r="C45" s="55"/>
    </row>
    <row r="46" spans="1:3" ht="33">
      <c r="A46" s="66"/>
      <c r="B46" s="66"/>
      <c r="C46" s="55"/>
    </row>
    <row r="47" spans="1:3" ht="33">
      <c r="A47" s="66"/>
      <c r="B47" s="66"/>
      <c r="C47" s="55"/>
    </row>
    <row r="48" spans="1:3" ht="33">
      <c r="A48" s="66"/>
      <c r="B48" s="66"/>
      <c r="C48" s="55"/>
    </row>
    <row r="49" spans="1:3" ht="33">
      <c r="A49" s="66"/>
      <c r="B49" s="66"/>
      <c r="C49" s="55"/>
    </row>
    <row r="50" spans="1:33" s="2" customFormat="1" ht="33">
      <c r="A50" s="66"/>
      <c r="B50" s="66"/>
      <c r="C50" s="55"/>
      <c r="J50" s="3"/>
      <c r="K50" s="3"/>
      <c r="S50" s="1"/>
      <c r="T50" s="1"/>
      <c r="Y50" s="1"/>
      <c r="Z50" s="1"/>
      <c r="AA50" s="1"/>
      <c r="AB50" s="4"/>
      <c r="AC50" s="1"/>
      <c r="AD50" s="1"/>
      <c r="AE50" s="1"/>
      <c r="AF50" s="1"/>
      <c r="AG50" s="1"/>
    </row>
    <row r="51" spans="1:33" s="2" customFormat="1" ht="33">
      <c r="A51" s="66"/>
      <c r="B51" s="66"/>
      <c r="C51" s="55"/>
      <c r="J51" s="3"/>
      <c r="K51" s="3"/>
      <c r="S51" s="1"/>
      <c r="T51" s="1"/>
      <c r="Y51" s="1"/>
      <c r="Z51" s="1"/>
      <c r="AA51" s="1"/>
      <c r="AB51" s="4"/>
      <c r="AC51" s="1"/>
      <c r="AD51" s="1"/>
      <c r="AE51" s="1"/>
      <c r="AF51" s="1"/>
      <c r="AG51" s="1"/>
    </row>
    <row r="52" spans="1:33" s="2" customFormat="1" ht="33">
      <c r="A52" s="66"/>
      <c r="B52" s="66"/>
      <c r="C52" s="55"/>
      <c r="J52" s="3"/>
      <c r="K52" s="3"/>
      <c r="S52" s="1"/>
      <c r="T52" s="1"/>
      <c r="Y52" s="1"/>
      <c r="Z52" s="1"/>
      <c r="AA52" s="1"/>
      <c r="AB52" s="4"/>
      <c r="AC52" s="1"/>
      <c r="AD52" s="1"/>
      <c r="AE52" s="1"/>
      <c r="AF52" s="1"/>
      <c r="AG52" s="1"/>
    </row>
    <row r="53" spans="1:33" s="2" customFormat="1" ht="33">
      <c r="A53" s="66"/>
      <c r="B53" s="66"/>
      <c r="C53" s="55"/>
      <c r="J53" s="3"/>
      <c r="K53" s="3"/>
      <c r="S53" s="1"/>
      <c r="T53" s="1"/>
      <c r="Y53" s="1"/>
      <c r="Z53" s="1"/>
      <c r="AA53" s="1"/>
      <c r="AB53" s="4"/>
      <c r="AC53" s="1"/>
      <c r="AD53" s="1"/>
      <c r="AE53" s="1"/>
      <c r="AF53" s="1"/>
      <c r="AG53" s="1"/>
    </row>
    <row r="54" spans="1:33" s="2" customFormat="1" ht="33">
      <c r="A54" s="66"/>
      <c r="B54" s="66"/>
      <c r="C54" s="55"/>
      <c r="J54" s="3"/>
      <c r="K54" s="3"/>
      <c r="S54" s="1"/>
      <c r="T54" s="1"/>
      <c r="Y54" s="1"/>
      <c r="Z54" s="1"/>
      <c r="AA54" s="1"/>
      <c r="AB54" s="4"/>
      <c r="AC54" s="1"/>
      <c r="AD54" s="1"/>
      <c r="AE54" s="1"/>
      <c r="AF54" s="1"/>
      <c r="AG54" s="1"/>
    </row>
    <row r="55" spans="1:33" s="2" customFormat="1" ht="33">
      <c r="A55" s="66"/>
      <c r="B55" s="66"/>
      <c r="C55" s="55"/>
      <c r="J55" s="3"/>
      <c r="K55" s="3"/>
      <c r="S55" s="1"/>
      <c r="T55" s="1"/>
      <c r="Y55" s="1"/>
      <c r="Z55" s="1"/>
      <c r="AA55" s="1"/>
      <c r="AB55" s="4"/>
      <c r="AC55" s="1"/>
      <c r="AD55" s="1"/>
      <c r="AE55" s="1"/>
      <c r="AF55" s="1"/>
      <c r="AG55" s="1"/>
    </row>
    <row r="56" spans="1:33" s="2" customFormat="1" ht="33">
      <c r="A56" s="66"/>
      <c r="B56" s="66"/>
      <c r="C56" s="55"/>
      <c r="J56" s="3"/>
      <c r="K56" s="3"/>
      <c r="S56" s="1"/>
      <c r="T56" s="1"/>
      <c r="Y56" s="1"/>
      <c r="Z56" s="1"/>
      <c r="AA56" s="1"/>
      <c r="AB56" s="4"/>
      <c r="AC56" s="1"/>
      <c r="AD56" s="1"/>
      <c r="AE56" s="1"/>
      <c r="AF56" s="1"/>
      <c r="AG56" s="1"/>
    </row>
    <row r="57" spans="1:33" s="2" customFormat="1" ht="33">
      <c r="A57" s="66"/>
      <c r="B57" s="66"/>
      <c r="C57" s="55"/>
      <c r="J57" s="3"/>
      <c r="K57" s="3"/>
      <c r="S57" s="1"/>
      <c r="T57" s="1"/>
      <c r="Y57" s="1"/>
      <c r="Z57" s="1"/>
      <c r="AA57" s="1"/>
      <c r="AB57" s="4"/>
      <c r="AC57" s="1"/>
      <c r="AD57" s="1"/>
      <c r="AE57" s="1"/>
      <c r="AF57" s="1"/>
      <c r="AG57" s="1"/>
    </row>
    <row r="58" spans="1:33" s="2" customFormat="1" ht="33">
      <c r="A58" s="66"/>
      <c r="B58" s="66"/>
      <c r="C58" s="55"/>
      <c r="J58" s="3"/>
      <c r="K58" s="3"/>
      <c r="S58" s="1"/>
      <c r="T58" s="1"/>
      <c r="Y58" s="1"/>
      <c r="Z58" s="1"/>
      <c r="AA58" s="1"/>
      <c r="AB58" s="4"/>
      <c r="AC58" s="1"/>
      <c r="AD58" s="1"/>
      <c r="AE58" s="1"/>
      <c r="AF58" s="1"/>
      <c r="AG58" s="1"/>
    </row>
    <row r="59" spans="1:33" s="2" customFormat="1" ht="33">
      <c r="A59" s="66"/>
      <c r="B59" s="66"/>
      <c r="C59" s="55"/>
      <c r="J59" s="3"/>
      <c r="K59" s="3"/>
      <c r="S59" s="1"/>
      <c r="T59" s="1"/>
      <c r="Y59" s="1"/>
      <c r="Z59" s="1"/>
      <c r="AA59" s="1"/>
      <c r="AB59" s="4"/>
      <c r="AC59" s="1"/>
      <c r="AD59" s="1"/>
      <c r="AE59" s="1"/>
      <c r="AF59" s="1"/>
      <c r="AG59" s="1"/>
    </row>
    <row r="60" spans="1:33" s="2" customFormat="1" ht="33">
      <c r="A60" s="66"/>
      <c r="B60" s="66"/>
      <c r="C60" s="55"/>
      <c r="J60" s="3"/>
      <c r="K60" s="3"/>
      <c r="S60" s="1"/>
      <c r="T60" s="1"/>
      <c r="Y60" s="1"/>
      <c r="Z60" s="1"/>
      <c r="AA60" s="1"/>
      <c r="AB60" s="4"/>
      <c r="AC60" s="1"/>
      <c r="AD60" s="1"/>
      <c r="AE60" s="1"/>
      <c r="AF60" s="1"/>
      <c r="AG60" s="1"/>
    </row>
    <row r="61" spans="1:33" s="2" customFormat="1" ht="33">
      <c r="A61" s="66"/>
      <c r="B61" s="66"/>
      <c r="C61" s="55"/>
      <c r="J61" s="3"/>
      <c r="K61" s="3"/>
      <c r="S61" s="1"/>
      <c r="T61" s="1"/>
      <c r="Y61" s="1"/>
      <c r="Z61" s="1"/>
      <c r="AA61" s="1"/>
      <c r="AB61" s="4"/>
      <c r="AC61" s="1"/>
      <c r="AD61" s="1"/>
      <c r="AE61" s="1"/>
      <c r="AF61" s="1"/>
      <c r="AG61" s="1"/>
    </row>
    <row r="62" spans="1:33" s="2" customFormat="1" ht="33">
      <c r="A62" s="66"/>
      <c r="B62" s="66"/>
      <c r="C62" s="55"/>
      <c r="J62" s="3"/>
      <c r="K62" s="3"/>
      <c r="S62" s="1"/>
      <c r="T62" s="1"/>
      <c r="Y62" s="1"/>
      <c r="Z62" s="1"/>
      <c r="AA62" s="1"/>
      <c r="AB62" s="4"/>
      <c r="AC62" s="1"/>
      <c r="AD62" s="1"/>
      <c r="AE62" s="1"/>
      <c r="AF62" s="1"/>
      <c r="AG62" s="1"/>
    </row>
    <row r="63" spans="1:33" s="2" customFormat="1" ht="33">
      <c r="A63" s="66"/>
      <c r="B63" s="66"/>
      <c r="C63" s="55"/>
      <c r="J63" s="3"/>
      <c r="K63" s="3"/>
      <c r="S63" s="1"/>
      <c r="T63" s="1"/>
      <c r="Y63" s="1"/>
      <c r="Z63" s="1"/>
      <c r="AA63" s="1"/>
      <c r="AB63" s="4"/>
      <c r="AC63" s="1"/>
      <c r="AD63" s="1"/>
      <c r="AE63" s="1"/>
      <c r="AF63" s="1"/>
      <c r="AG63" s="1"/>
    </row>
    <row r="64" spans="1:33" s="2" customFormat="1" ht="33">
      <c r="A64" s="66"/>
      <c r="B64" s="66"/>
      <c r="C64" s="55"/>
      <c r="J64" s="3"/>
      <c r="K64" s="3"/>
      <c r="S64" s="1"/>
      <c r="T64" s="1"/>
      <c r="Y64" s="1"/>
      <c r="Z64" s="1"/>
      <c r="AA64" s="1"/>
      <c r="AB64" s="4"/>
      <c r="AC64" s="1"/>
      <c r="AD64" s="1"/>
      <c r="AE64" s="1"/>
      <c r="AF64" s="1"/>
      <c r="AG64" s="1"/>
    </row>
    <row r="65" spans="1:33" s="2" customFormat="1" ht="33">
      <c r="A65" s="66"/>
      <c r="B65" s="66"/>
      <c r="C65" s="55"/>
      <c r="J65" s="3"/>
      <c r="K65" s="3"/>
      <c r="S65" s="1"/>
      <c r="T65" s="1"/>
      <c r="Y65" s="1"/>
      <c r="Z65" s="1"/>
      <c r="AA65" s="1"/>
      <c r="AB65" s="4"/>
      <c r="AC65" s="1"/>
      <c r="AD65" s="1"/>
      <c r="AE65" s="1"/>
      <c r="AF65" s="1"/>
      <c r="AG65" s="1"/>
    </row>
    <row r="66" spans="1:33" s="2" customFormat="1" ht="33">
      <c r="A66" s="66"/>
      <c r="B66" s="66"/>
      <c r="C66" s="55"/>
      <c r="J66" s="3"/>
      <c r="K66" s="3"/>
      <c r="S66" s="1"/>
      <c r="T66" s="1"/>
      <c r="Y66" s="1"/>
      <c r="Z66" s="1"/>
      <c r="AA66" s="1"/>
      <c r="AB66" s="4"/>
      <c r="AC66" s="1"/>
      <c r="AD66" s="1"/>
      <c r="AE66" s="1"/>
      <c r="AF66" s="1"/>
      <c r="AG66" s="1"/>
    </row>
    <row r="67" spans="1:33" s="2" customFormat="1" ht="33">
      <c r="A67" s="66"/>
      <c r="B67" s="66"/>
      <c r="C67" s="55"/>
      <c r="J67" s="3"/>
      <c r="K67" s="3"/>
      <c r="S67" s="1"/>
      <c r="T67" s="1"/>
      <c r="Y67" s="1"/>
      <c r="Z67" s="1"/>
      <c r="AA67" s="1"/>
      <c r="AB67" s="4"/>
      <c r="AC67" s="1"/>
      <c r="AD67" s="1"/>
      <c r="AE67" s="1"/>
      <c r="AF67" s="1"/>
      <c r="AG67" s="1"/>
    </row>
    <row r="68" spans="1:33" s="2" customFormat="1" ht="33">
      <c r="A68" s="66"/>
      <c r="B68" s="66"/>
      <c r="C68" s="55"/>
      <c r="J68" s="3"/>
      <c r="K68" s="3"/>
      <c r="S68" s="1"/>
      <c r="T68" s="1"/>
      <c r="Y68" s="1"/>
      <c r="Z68" s="1"/>
      <c r="AA68" s="1"/>
      <c r="AB68" s="4"/>
      <c r="AC68" s="1"/>
      <c r="AD68" s="1"/>
      <c r="AE68" s="1"/>
      <c r="AF68" s="1"/>
      <c r="AG68" s="1"/>
    </row>
    <row r="69" spans="1:33" s="2" customFormat="1" ht="33">
      <c r="A69" s="66"/>
      <c r="B69" s="66"/>
      <c r="C69" s="55"/>
      <c r="J69" s="3"/>
      <c r="K69" s="3"/>
      <c r="S69" s="1"/>
      <c r="T69" s="1"/>
      <c r="Y69" s="1"/>
      <c r="Z69" s="1"/>
      <c r="AA69" s="1"/>
      <c r="AB69" s="4"/>
      <c r="AC69" s="1"/>
      <c r="AD69" s="1"/>
      <c r="AE69" s="1"/>
      <c r="AF69" s="1"/>
      <c r="AG69" s="1"/>
    </row>
    <row r="70" spans="1:33" s="2" customFormat="1" ht="33">
      <c r="A70" s="66"/>
      <c r="B70" s="66"/>
      <c r="C70" s="55"/>
      <c r="J70" s="3"/>
      <c r="K70" s="3"/>
      <c r="S70" s="1"/>
      <c r="T70" s="1"/>
      <c r="Y70" s="1"/>
      <c r="Z70" s="1"/>
      <c r="AA70" s="1"/>
      <c r="AB70" s="4"/>
      <c r="AC70" s="1"/>
      <c r="AD70" s="1"/>
      <c r="AE70" s="1"/>
      <c r="AF70" s="1"/>
      <c r="AG70" s="1"/>
    </row>
    <row r="71" spans="1:33" s="2" customFormat="1" ht="33">
      <c r="A71" s="66"/>
      <c r="B71" s="66"/>
      <c r="C71" s="55"/>
      <c r="J71" s="3"/>
      <c r="K71" s="3"/>
      <c r="S71" s="1"/>
      <c r="T71" s="1"/>
      <c r="Y71" s="1"/>
      <c r="Z71" s="1"/>
      <c r="AA71" s="1"/>
      <c r="AB71" s="4"/>
      <c r="AC71" s="1"/>
      <c r="AD71" s="1"/>
      <c r="AE71" s="1"/>
      <c r="AF71" s="1"/>
      <c r="AG71" s="1"/>
    </row>
    <row r="72" spans="1:33" s="2" customFormat="1" ht="33">
      <c r="A72" s="66"/>
      <c r="B72" s="66"/>
      <c r="C72" s="55"/>
      <c r="J72" s="3"/>
      <c r="K72" s="3"/>
      <c r="S72" s="1"/>
      <c r="T72" s="1"/>
      <c r="Y72" s="1"/>
      <c r="Z72" s="1"/>
      <c r="AA72" s="1"/>
      <c r="AB72" s="4"/>
      <c r="AC72" s="1"/>
      <c r="AD72" s="1"/>
      <c r="AE72" s="1"/>
      <c r="AF72" s="1"/>
      <c r="AG72" s="1"/>
    </row>
    <row r="73" spans="1:33" s="2" customFormat="1" ht="33">
      <c r="A73" s="66"/>
      <c r="B73" s="66"/>
      <c r="C73" s="55"/>
      <c r="J73" s="3"/>
      <c r="K73" s="3"/>
      <c r="S73" s="1"/>
      <c r="T73" s="1"/>
      <c r="Y73" s="1"/>
      <c r="Z73" s="1"/>
      <c r="AA73" s="1"/>
      <c r="AB73" s="4"/>
      <c r="AC73" s="1"/>
      <c r="AD73" s="1"/>
      <c r="AE73" s="1"/>
      <c r="AF73" s="1"/>
      <c r="AG73" s="1"/>
    </row>
    <row r="74" spans="1:33" s="2" customFormat="1" ht="33">
      <c r="A74" s="66"/>
      <c r="B74" s="66"/>
      <c r="C74" s="55"/>
      <c r="J74" s="3"/>
      <c r="K74" s="3"/>
      <c r="S74" s="1"/>
      <c r="T74" s="1"/>
      <c r="Y74" s="1"/>
      <c r="Z74" s="1"/>
      <c r="AA74" s="1"/>
      <c r="AB74" s="4"/>
      <c r="AC74" s="1"/>
      <c r="AD74" s="1"/>
      <c r="AE74" s="1"/>
      <c r="AF74" s="1"/>
      <c r="AG74" s="1"/>
    </row>
    <row r="75" spans="1:33" s="2" customFormat="1" ht="33">
      <c r="A75" s="66"/>
      <c r="B75" s="66"/>
      <c r="C75" s="55"/>
      <c r="J75" s="3"/>
      <c r="K75" s="3"/>
      <c r="S75" s="1"/>
      <c r="T75" s="1"/>
      <c r="Y75" s="1"/>
      <c r="Z75" s="1"/>
      <c r="AA75" s="1"/>
      <c r="AB75" s="4"/>
      <c r="AC75" s="1"/>
      <c r="AD75" s="1"/>
      <c r="AE75" s="1"/>
      <c r="AF75" s="1"/>
      <c r="AG75" s="1"/>
    </row>
    <row r="76" spans="1:33" s="2" customFormat="1" ht="33">
      <c r="A76" s="66"/>
      <c r="B76" s="66"/>
      <c r="C76" s="55"/>
      <c r="J76" s="3"/>
      <c r="K76" s="3"/>
      <c r="S76" s="1"/>
      <c r="T76" s="1"/>
      <c r="Y76" s="1"/>
      <c r="Z76" s="1"/>
      <c r="AA76" s="1"/>
      <c r="AB76" s="4"/>
      <c r="AC76" s="1"/>
      <c r="AD76" s="1"/>
      <c r="AE76" s="1"/>
      <c r="AF76" s="1"/>
      <c r="AG76" s="1"/>
    </row>
    <row r="77" spans="1:33" s="2" customFormat="1" ht="33">
      <c r="A77" s="66"/>
      <c r="B77" s="66"/>
      <c r="C77" s="55"/>
      <c r="J77" s="3"/>
      <c r="K77" s="3"/>
      <c r="S77" s="1"/>
      <c r="T77" s="1"/>
      <c r="Y77" s="1"/>
      <c r="Z77" s="1"/>
      <c r="AA77" s="1"/>
      <c r="AB77" s="4"/>
      <c r="AC77" s="1"/>
      <c r="AD77" s="1"/>
      <c r="AE77" s="1"/>
      <c r="AF77" s="1"/>
      <c r="AG77" s="1"/>
    </row>
    <row r="78" spans="1:33" s="2" customFormat="1" ht="33">
      <c r="A78" s="66"/>
      <c r="B78" s="66"/>
      <c r="C78" s="55"/>
      <c r="J78" s="3"/>
      <c r="K78" s="3"/>
      <c r="S78" s="1"/>
      <c r="T78" s="1"/>
      <c r="Y78" s="1"/>
      <c r="Z78" s="1"/>
      <c r="AA78" s="1"/>
      <c r="AB78" s="4"/>
      <c r="AC78" s="1"/>
      <c r="AD78" s="1"/>
      <c r="AE78" s="1"/>
      <c r="AF78" s="1"/>
      <c r="AG78" s="1"/>
    </row>
    <row r="79" spans="1:33" s="2" customFormat="1" ht="33">
      <c r="A79" s="66"/>
      <c r="B79" s="66"/>
      <c r="C79" s="55"/>
      <c r="J79" s="3"/>
      <c r="K79" s="3"/>
      <c r="S79" s="1"/>
      <c r="T79" s="1"/>
      <c r="Y79" s="1"/>
      <c r="Z79" s="1"/>
      <c r="AA79" s="1"/>
      <c r="AB79" s="4"/>
      <c r="AC79" s="1"/>
      <c r="AD79" s="1"/>
      <c r="AE79" s="1"/>
      <c r="AF79" s="1"/>
      <c r="AG79" s="1"/>
    </row>
    <row r="80" spans="1:33" s="2" customFormat="1" ht="33">
      <c r="A80" s="66"/>
      <c r="B80" s="66"/>
      <c r="C80" s="55"/>
      <c r="J80" s="3"/>
      <c r="K80" s="3"/>
      <c r="S80" s="1"/>
      <c r="T80" s="1"/>
      <c r="Y80" s="1"/>
      <c r="Z80" s="1"/>
      <c r="AA80" s="1"/>
      <c r="AB80" s="4"/>
      <c r="AC80" s="1"/>
      <c r="AD80" s="1"/>
      <c r="AE80" s="1"/>
      <c r="AF80" s="1"/>
      <c r="AG80" s="1"/>
    </row>
    <row r="81" spans="1:33" s="2" customFormat="1" ht="33">
      <c r="A81" s="66"/>
      <c r="B81" s="66"/>
      <c r="C81" s="55"/>
      <c r="J81" s="3"/>
      <c r="K81" s="3"/>
      <c r="S81" s="1"/>
      <c r="T81" s="1"/>
      <c r="Y81" s="1"/>
      <c r="Z81" s="1"/>
      <c r="AA81" s="1"/>
      <c r="AB81" s="4"/>
      <c r="AC81" s="1"/>
      <c r="AD81" s="1"/>
      <c r="AE81" s="1"/>
      <c r="AF81" s="1"/>
      <c r="AG81" s="1"/>
    </row>
    <row r="82" spans="1:33" s="2" customFormat="1" ht="33">
      <c r="A82" s="66"/>
      <c r="B82" s="66"/>
      <c r="C82" s="55"/>
      <c r="J82" s="3"/>
      <c r="K82" s="3"/>
      <c r="S82" s="1"/>
      <c r="T82" s="1"/>
      <c r="Y82" s="1"/>
      <c r="Z82" s="1"/>
      <c r="AA82" s="1"/>
      <c r="AB82" s="4"/>
      <c r="AC82" s="1"/>
      <c r="AD82" s="1"/>
      <c r="AE82" s="1"/>
      <c r="AF82" s="1"/>
      <c r="AG82" s="1"/>
    </row>
    <row r="83" spans="1:33" s="2" customFormat="1" ht="33">
      <c r="A83" s="66"/>
      <c r="B83" s="66"/>
      <c r="C83" s="55"/>
      <c r="J83" s="3"/>
      <c r="K83" s="3"/>
      <c r="S83" s="1"/>
      <c r="T83" s="1"/>
      <c r="Y83" s="1"/>
      <c r="Z83" s="1"/>
      <c r="AA83" s="1"/>
      <c r="AB83" s="4"/>
      <c r="AC83" s="1"/>
      <c r="AD83" s="1"/>
      <c r="AE83" s="1"/>
      <c r="AF83" s="1"/>
      <c r="AG83" s="1"/>
    </row>
    <row r="84" spans="1:33" s="2" customFormat="1" ht="33">
      <c r="A84" s="66"/>
      <c r="B84" s="66"/>
      <c r="C84" s="55"/>
      <c r="J84" s="3"/>
      <c r="K84" s="3"/>
      <c r="S84" s="1"/>
      <c r="T84" s="1"/>
      <c r="Y84" s="1"/>
      <c r="Z84" s="1"/>
      <c r="AA84" s="1"/>
      <c r="AB84" s="4"/>
      <c r="AC84" s="1"/>
      <c r="AD84" s="1"/>
      <c r="AE84" s="1"/>
      <c r="AF84" s="1"/>
      <c r="AG84" s="1"/>
    </row>
    <row r="85" spans="1:33" s="2" customFormat="1" ht="33">
      <c r="A85" s="66"/>
      <c r="B85" s="66"/>
      <c r="C85" s="55"/>
      <c r="J85" s="3"/>
      <c r="K85" s="3"/>
      <c r="S85" s="1"/>
      <c r="T85" s="1"/>
      <c r="Y85" s="1"/>
      <c r="Z85" s="1"/>
      <c r="AA85" s="1"/>
      <c r="AB85" s="4"/>
      <c r="AC85" s="1"/>
      <c r="AD85" s="1"/>
      <c r="AE85" s="1"/>
      <c r="AF85" s="1"/>
      <c r="AG85" s="1"/>
    </row>
    <row r="86" spans="1:33" s="2" customFormat="1" ht="33">
      <c r="A86" s="66"/>
      <c r="B86" s="66"/>
      <c r="C86" s="55"/>
      <c r="J86" s="3"/>
      <c r="K86" s="3"/>
      <c r="S86" s="1"/>
      <c r="T86" s="1"/>
      <c r="Y86" s="1"/>
      <c r="Z86" s="1"/>
      <c r="AA86" s="1"/>
      <c r="AB86" s="4"/>
      <c r="AC86" s="1"/>
      <c r="AD86" s="1"/>
      <c r="AE86" s="1"/>
      <c r="AF86" s="1"/>
      <c r="AG86" s="1"/>
    </row>
    <row r="87" spans="1:33" s="2" customFormat="1" ht="33">
      <c r="A87" s="66"/>
      <c r="B87" s="66"/>
      <c r="C87" s="55"/>
      <c r="J87" s="3"/>
      <c r="K87" s="3"/>
      <c r="S87" s="1"/>
      <c r="T87" s="1"/>
      <c r="Y87" s="1"/>
      <c r="Z87" s="1"/>
      <c r="AA87" s="1"/>
      <c r="AB87" s="4"/>
      <c r="AC87" s="1"/>
      <c r="AD87" s="1"/>
      <c r="AE87" s="1"/>
      <c r="AF87" s="1"/>
      <c r="AG87" s="1"/>
    </row>
    <row r="88" spans="1:33" s="2" customFormat="1" ht="33">
      <c r="A88" s="66"/>
      <c r="B88" s="66"/>
      <c r="C88" s="55"/>
      <c r="J88" s="3"/>
      <c r="K88" s="3"/>
      <c r="S88" s="1"/>
      <c r="T88" s="1"/>
      <c r="Y88" s="1"/>
      <c r="Z88" s="1"/>
      <c r="AA88" s="1"/>
      <c r="AB88" s="4"/>
      <c r="AC88" s="1"/>
      <c r="AD88" s="1"/>
      <c r="AE88" s="1"/>
      <c r="AF88" s="1"/>
      <c r="AG88" s="1"/>
    </row>
    <row r="89" spans="1:33" s="2" customFormat="1" ht="33">
      <c r="A89" s="66"/>
      <c r="B89" s="66"/>
      <c r="C89" s="55"/>
      <c r="J89" s="3"/>
      <c r="K89" s="3"/>
      <c r="S89" s="1"/>
      <c r="T89" s="1"/>
      <c r="Y89" s="1"/>
      <c r="Z89" s="1"/>
      <c r="AA89" s="1"/>
      <c r="AB89" s="4"/>
      <c r="AC89" s="1"/>
      <c r="AD89" s="1"/>
      <c r="AE89" s="1"/>
      <c r="AF89" s="1"/>
      <c r="AG89" s="1"/>
    </row>
    <row r="90" spans="1:33" s="2" customFormat="1" ht="33">
      <c r="A90" s="66"/>
      <c r="B90" s="66"/>
      <c r="C90" s="55"/>
      <c r="J90" s="3"/>
      <c r="K90" s="3"/>
      <c r="S90" s="1"/>
      <c r="T90" s="1"/>
      <c r="Y90" s="1"/>
      <c r="Z90" s="1"/>
      <c r="AA90" s="1"/>
      <c r="AB90" s="4"/>
      <c r="AC90" s="1"/>
      <c r="AD90" s="1"/>
      <c r="AE90" s="1"/>
      <c r="AF90" s="1"/>
      <c r="AG90" s="1"/>
    </row>
    <row r="91" spans="1:33" s="2" customFormat="1" ht="33">
      <c r="A91" s="66"/>
      <c r="B91" s="66"/>
      <c r="C91" s="55"/>
      <c r="J91" s="3"/>
      <c r="K91" s="3"/>
      <c r="S91" s="1"/>
      <c r="T91" s="1"/>
      <c r="Y91" s="1"/>
      <c r="Z91" s="1"/>
      <c r="AA91" s="1"/>
      <c r="AB91" s="4"/>
      <c r="AC91" s="1"/>
      <c r="AD91" s="1"/>
      <c r="AE91" s="1"/>
      <c r="AF91" s="1"/>
      <c r="AG91" s="1"/>
    </row>
    <row r="92" spans="1:33" s="2" customFormat="1" ht="33">
      <c r="A92" s="66"/>
      <c r="B92" s="66"/>
      <c r="C92" s="55"/>
      <c r="J92" s="3"/>
      <c r="K92" s="3"/>
      <c r="S92" s="1"/>
      <c r="T92" s="1"/>
      <c r="Y92" s="1"/>
      <c r="Z92" s="1"/>
      <c r="AA92" s="1"/>
      <c r="AB92" s="4"/>
      <c r="AC92" s="1"/>
      <c r="AD92" s="1"/>
      <c r="AE92" s="1"/>
      <c r="AF92" s="1"/>
      <c r="AG92" s="1"/>
    </row>
    <row r="93" spans="1:33" s="2" customFormat="1" ht="33">
      <c r="A93" s="66"/>
      <c r="B93" s="66"/>
      <c r="C93" s="55"/>
      <c r="J93" s="3"/>
      <c r="K93" s="3"/>
      <c r="S93" s="1"/>
      <c r="T93" s="1"/>
      <c r="Y93" s="1"/>
      <c r="Z93" s="1"/>
      <c r="AA93" s="1"/>
      <c r="AB93" s="4"/>
      <c r="AC93" s="1"/>
      <c r="AD93" s="1"/>
      <c r="AE93" s="1"/>
      <c r="AF93" s="1"/>
      <c r="AG93" s="1"/>
    </row>
    <row r="94" spans="1:33" s="2" customFormat="1" ht="33">
      <c r="A94" s="66"/>
      <c r="B94" s="66"/>
      <c r="C94" s="55"/>
      <c r="J94" s="3"/>
      <c r="K94" s="3"/>
      <c r="S94" s="1"/>
      <c r="T94" s="1"/>
      <c r="Y94" s="1"/>
      <c r="Z94" s="1"/>
      <c r="AA94" s="1"/>
      <c r="AB94" s="4"/>
      <c r="AC94" s="1"/>
      <c r="AD94" s="1"/>
      <c r="AE94" s="1"/>
      <c r="AF94" s="1"/>
      <c r="AG94" s="1"/>
    </row>
    <row r="95" spans="1:33" s="2" customFormat="1" ht="33">
      <c r="A95" s="66"/>
      <c r="B95" s="66"/>
      <c r="C95" s="55"/>
      <c r="J95" s="3"/>
      <c r="K95" s="3"/>
      <c r="S95" s="1"/>
      <c r="T95" s="1"/>
      <c r="Y95" s="1"/>
      <c r="Z95" s="1"/>
      <c r="AA95" s="1"/>
      <c r="AB95" s="4"/>
      <c r="AC95" s="1"/>
      <c r="AD95" s="1"/>
      <c r="AE95" s="1"/>
      <c r="AF95" s="1"/>
      <c r="AG95" s="1"/>
    </row>
    <row r="96" spans="1:33" s="2" customFormat="1" ht="33">
      <c r="A96" s="66"/>
      <c r="B96" s="66"/>
      <c r="C96" s="55"/>
      <c r="J96" s="3"/>
      <c r="K96" s="3"/>
      <c r="S96" s="1"/>
      <c r="T96" s="1"/>
      <c r="Y96" s="1"/>
      <c r="Z96" s="1"/>
      <c r="AA96" s="1"/>
      <c r="AB96" s="4"/>
      <c r="AC96" s="1"/>
      <c r="AD96" s="1"/>
      <c r="AE96" s="1"/>
      <c r="AF96" s="1"/>
      <c r="AG96" s="1"/>
    </row>
    <row r="97" spans="1:33" s="2" customFormat="1" ht="33">
      <c r="A97" s="66"/>
      <c r="B97" s="66"/>
      <c r="C97" s="55"/>
      <c r="J97" s="3"/>
      <c r="K97" s="3"/>
      <c r="S97" s="1"/>
      <c r="T97" s="1"/>
      <c r="Y97" s="1"/>
      <c r="Z97" s="1"/>
      <c r="AA97" s="1"/>
      <c r="AB97" s="4"/>
      <c r="AC97" s="1"/>
      <c r="AD97" s="1"/>
      <c r="AE97" s="1"/>
      <c r="AF97" s="1"/>
      <c r="AG97" s="1"/>
    </row>
    <row r="98" spans="1:33" s="2" customFormat="1" ht="33">
      <c r="A98" s="66"/>
      <c r="B98" s="66"/>
      <c r="C98" s="55"/>
      <c r="J98" s="3"/>
      <c r="K98" s="3"/>
      <c r="S98" s="1"/>
      <c r="T98" s="1"/>
      <c r="Y98" s="1"/>
      <c r="Z98" s="1"/>
      <c r="AA98" s="1"/>
      <c r="AB98" s="4"/>
      <c r="AC98" s="1"/>
      <c r="AD98" s="1"/>
      <c r="AE98" s="1"/>
      <c r="AF98" s="1"/>
      <c r="AG98" s="1"/>
    </row>
    <row r="99" spans="1:33" s="2" customFormat="1" ht="33">
      <c r="A99" s="66"/>
      <c r="B99" s="66"/>
      <c r="C99" s="55"/>
      <c r="J99" s="3"/>
      <c r="K99" s="3"/>
      <c r="S99" s="1"/>
      <c r="T99" s="1"/>
      <c r="Y99" s="1"/>
      <c r="Z99" s="1"/>
      <c r="AA99" s="1"/>
      <c r="AB99" s="4"/>
      <c r="AC99" s="1"/>
      <c r="AD99" s="1"/>
      <c r="AE99" s="1"/>
      <c r="AF99" s="1"/>
      <c r="AG99" s="1"/>
    </row>
    <row r="100" spans="1:33" s="2" customFormat="1" ht="33">
      <c r="A100" s="66"/>
      <c r="B100" s="66"/>
      <c r="C100" s="55"/>
      <c r="J100" s="3"/>
      <c r="K100" s="3"/>
      <c r="S100" s="1"/>
      <c r="T100" s="1"/>
      <c r="Y100" s="1"/>
      <c r="Z100" s="1"/>
      <c r="AA100" s="1"/>
      <c r="AB100" s="4"/>
      <c r="AC100" s="1"/>
      <c r="AD100" s="1"/>
      <c r="AE100" s="1"/>
      <c r="AF100" s="1"/>
      <c r="AG100" s="1"/>
    </row>
    <row r="101" spans="1:33" s="2" customFormat="1" ht="33">
      <c r="A101" s="66"/>
      <c r="B101" s="66"/>
      <c r="C101" s="55"/>
      <c r="J101" s="3"/>
      <c r="K101" s="3"/>
      <c r="S101" s="1"/>
      <c r="T101" s="1"/>
      <c r="Y101" s="1"/>
      <c r="Z101" s="1"/>
      <c r="AA101" s="1"/>
      <c r="AB101" s="4"/>
      <c r="AC101" s="1"/>
      <c r="AD101" s="1"/>
      <c r="AE101" s="1"/>
      <c r="AF101" s="1"/>
      <c r="AG101" s="1"/>
    </row>
    <row r="102" spans="1:33" s="2" customFormat="1" ht="33">
      <c r="A102" s="66"/>
      <c r="B102" s="66"/>
      <c r="C102" s="55"/>
      <c r="J102" s="3"/>
      <c r="K102" s="3"/>
      <c r="S102" s="1"/>
      <c r="T102" s="1"/>
      <c r="Y102" s="1"/>
      <c r="Z102" s="1"/>
      <c r="AA102" s="1"/>
      <c r="AB102" s="4"/>
      <c r="AC102" s="1"/>
      <c r="AD102" s="1"/>
      <c r="AE102" s="1"/>
      <c r="AF102" s="1"/>
      <c r="AG102" s="1"/>
    </row>
    <row r="103" spans="1:33" s="2" customFormat="1" ht="33">
      <c r="A103" s="66"/>
      <c r="B103" s="66"/>
      <c r="C103" s="55"/>
      <c r="J103" s="3"/>
      <c r="K103" s="3"/>
      <c r="S103" s="1"/>
      <c r="T103" s="1"/>
      <c r="Y103" s="1"/>
      <c r="Z103" s="1"/>
      <c r="AA103" s="1"/>
      <c r="AB103" s="4"/>
      <c r="AC103" s="1"/>
      <c r="AD103" s="1"/>
      <c r="AE103" s="1"/>
      <c r="AF103" s="1"/>
      <c r="AG103" s="1"/>
    </row>
    <row r="104" spans="1:33" s="2" customFormat="1" ht="33">
      <c r="A104" s="66"/>
      <c r="B104" s="66"/>
      <c r="C104" s="55"/>
      <c r="J104" s="3"/>
      <c r="K104" s="3"/>
      <c r="S104" s="1"/>
      <c r="T104" s="1"/>
      <c r="Y104" s="1"/>
      <c r="Z104" s="1"/>
      <c r="AA104" s="1"/>
      <c r="AB104" s="4"/>
      <c r="AC104" s="1"/>
      <c r="AD104" s="1"/>
      <c r="AE104" s="1"/>
      <c r="AF104" s="1"/>
      <c r="AG104" s="1"/>
    </row>
    <row r="105" spans="1:33" s="2" customFormat="1" ht="33">
      <c r="A105" s="66"/>
      <c r="B105" s="66"/>
      <c r="C105" s="55"/>
      <c r="J105" s="3"/>
      <c r="K105" s="3"/>
      <c r="S105" s="1"/>
      <c r="T105" s="1"/>
      <c r="Y105" s="1"/>
      <c r="Z105" s="1"/>
      <c r="AA105" s="1"/>
      <c r="AB105" s="4"/>
      <c r="AC105" s="1"/>
      <c r="AD105" s="1"/>
      <c r="AE105" s="1"/>
      <c r="AF105" s="1"/>
      <c r="AG105" s="1"/>
    </row>
    <row r="106" spans="1:33" s="2" customFormat="1" ht="33">
      <c r="A106" s="66"/>
      <c r="B106" s="66"/>
      <c r="C106" s="55"/>
      <c r="J106" s="3"/>
      <c r="K106" s="3"/>
      <c r="S106" s="1"/>
      <c r="T106" s="1"/>
      <c r="Y106" s="1"/>
      <c r="Z106" s="1"/>
      <c r="AA106" s="1"/>
      <c r="AB106" s="4"/>
      <c r="AC106" s="1"/>
      <c r="AD106" s="1"/>
      <c r="AE106" s="1"/>
      <c r="AF106" s="1"/>
      <c r="AG106" s="1"/>
    </row>
    <row r="107" spans="1:33" s="2" customFormat="1" ht="33">
      <c r="A107" s="66"/>
      <c r="B107" s="66"/>
      <c r="C107" s="55"/>
      <c r="J107" s="3"/>
      <c r="K107" s="3"/>
      <c r="S107" s="1"/>
      <c r="T107" s="1"/>
      <c r="Y107" s="1"/>
      <c r="Z107" s="1"/>
      <c r="AA107" s="1"/>
      <c r="AB107" s="4"/>
      <c r="AC107" s="1"/>
      <c r="AD107" s="1"/>
      <c r="AE107" s="1"/>
      <c r="AF107" s="1"/>
      <c r="AG107" s="1"/>
    </row>
    <row r="108" spans="1:33" s="2" customFormat="1" ht="33">
      <c r="A108" s="66"/>
      <c r="B108" s="66"/>
      <c r="C108" s="55"/>
      <c r="J108" s="3"/>
      <c r="K108" s="3"/>
      <c r="S108" s="1"/>
      <c r="T108" s="1"/>
      <c r="Y108" s="1"/>
      <c r="Z108" s="1"/>
      <c r="AA108" s="1"/>
      <c r="AB108" s="4"/>
      <c r="AC108" s="1"/>
      <c r="AD108" s="1"/>
      <c r="AE108" s="1"/>
      <c r="AF108" s="1"/>
      <c r="AG108" s="1"/>
    </row>
    <row r="109" spans="1:33" s="2" customFormat="1" ht="33">
      <c r="A109" s="66"/>
      <c r="B109" s="66"/>
      <c r="C109" s="55"/>
      <c r="J109" s="3"/>
      <c r="K109" s="3"/>
      <c r="S109" s="1"/>
      <c r="T109" s="1"/>
      <c r="Y109" s="1"/>
      <c r="Z109" s="1"/>
      <c r="AA109" s="1"/>
      <c r="AB109" s="4"/>
      <c r="AC109" s="1"/>
      <c r="AD109" s="1"/>
      <c r="AE109" s="1"/>
      <c r="AF109" s="1"/>
      <c r="AG109" s="1"/>
    </row>
    <row r="110" spans="1:33" s="2" customFormat="1" ht="33">
      <c r="A110" s="66"/>
      <c r="B110" s="66"/>
      <c r="C110" s="55"/>
      <c r="J110" s="3"/>
      <c r="K110" s="3"/>
      <c r="S110" s="1"/>
      <c r="T110" s="1"/>
      <c r="Y110" s="1"/>
      <c r="Z110" s="1"/>
      <c r="AA110" s="1"/>
      <c r="AB110" s="4"/>
      <c r="AC110" s="1"/>
      <c r="AD110" s="1"/>
      <c r="AE110" s="1"/>
      <c r="AF110" s="1"/>
      <c r="AG110" s="1"/>
    </row>
    <row r="111" spans="1:33" s="2" customFormat="1" ht="33">
      <c r="A111" s="66"/>
      <c r="B111" s="66"/>
      <c r="C111" s="55"/>
      <c r="J111" s="3"/>
      <c r="K111" s="3"/>
      <c r="S111" s="1"/>
      <c r="T111" s="1"/>
      <c r="Y111" s="1"/>
      <c r="Z111" s="1"/>
      <c r="AA111" s="1"/>
      <c r="AB111" s="4"/>
      <c r="AC111" s="1"/>
      <c r="AD111" s="1"/>
      <c r="AE111" s="1"/>
      <c r="AF111" s="1"/>
      <c r="AG111" s="1"/>
    </row>
    <row r="112" spans="1:33" s="2" customFormat="1" ht="33">
      <c r="A112" s="66"/>
      <c r="B112" s="66"/>
      <c r="C112" s="55"/>
      <c r="J112" s="3"/>
      <c r="K112" s="3"/>
      <c r="S112" s="1"/>
      <c r="T112" s="1"/>
      <c r="Y112" s="1"/>
      <c r="Z112" s="1"/>
      <c r="AA112" s="1"/>
      <c r="AB112" s="4"/>
      <c r="AC112" s="1"/>
      <c r="AD112" s="1"/>
      <c r="AE112" s="1"/>
      <c r="AF112" s="1"/>
      <c r="AG112" s="1"/>
    </row>
    <row r="113" spans="1:33" s="2" customFormat="1" ht="33">
      <c r="A113" s="66"/>
      <c r="B113" s="66"/>
      <c r="C113" s="55"/>
      <c r="J113" s="3"/>
      <c r="K113" s="3"/>
      <c r="S113" s="1"/>
      <c r="T113" s="1"/>
      <c r="Y113" s="1"/>
      <c r="Z113" s="1"/>
      <c r="AA113" s="1"/>
      <c r="AB113" s="4"/>
      <c r="AC113" s="1"/>
      <c r="AD113" s="1"/>
      <c r="AE113" s="1"/>
      <c r="AF113" s="1"/>
      <c r="AG113" s="1"/>
    </row>
    <row r="114" spans="1:33" s="2" customFormat="1" ht="33">
      <c r="A114" s="66"/>
      <c r="B114" s="66"/>
      <c r="C114" s="55"/>
      <c r="J114" s="3"/>
      <c r="K114" s="3"/>
      <c r="S114" s="1"/>
      <c r="T114" s="1"/>
      <c r="Y114" s="1"/>
      <c r="Z114" s="1"/>
      <c r="AA114" s="1"/>
      <c r="AB114" s="4"/>
      <c r="AC114" s="1"/>
      <c r="AD114" s="1"/>
      <c r="AE114" s="1"/>
      <c r="AF114" s="1"/>
      <c r="AG114" s="1"/>
    </row>
    <row r="115" spans="1:33" s="2" customFormat="1" ht="33">
      <c r="A115" s="66"/>
      <c r="B115" s="66"/>
      <c r="C115" s="55"/>
      <c r="J115" s="3"/>
      <c r="K115" s="3"/>
      <c r="S115" s="1"/>
      <c r="T115" s="1"/>
      <c r="Y115" s="1"/>
      <c r="Z115" s="1"/>
      <c r="AA115" s="1"/>
      <c r="AB115" s="4"/>
      <c r="AC115" s="1"/>
      <c r="AD115" s="1"/>
      <c r="AE115" s="1"/>
      <c r="AF115" s="1"/>
      <c r="AG115" s="1"/>
    </row>
    <row r="116" spans="1:33" s="2" customFormat="1" ht="33">
      <c r="A116" s="66"/>
      <c r="B116" s="66"/>
      <c r="C116" s="55"/>
      <c r="J116" s="3"/>
      <c r="K116" s="3"/>
      <c r="S116" s="1"/>
      <c r="T116" s="1"/>
      <c r="Y116" s="1"/>
      <c r="Z116" s="1"/>
      <c r="AA116" s="1"/>
      <c r="AB116" s="4"/>
      <c r="AC116" s="1"/>
      <c r="AD116" s="1"/>
      <c r="AE116" s="1"/>
      <c r="AF116" s="1"/>
      <c r="AG116" s="1"/>
    </row>
    <row r="117" spans="1:33" s="2" customFormat="1" ht="33">
      <c r="A117" s="66"/>
      <c r="B117" s="66"/>
      <c r="C117" s="55"/>
      <c r="J117" s="3"/>
      <c r="K117" s="3"/>
      <c r="S117" s="1"/>
      <c r="T117" s="1"/>
      <c r="Y117" s="1"/>
      <c r="Z117" s="1"/>
      <c r="AA117" s="1"/>
      <c r="AB117" s="4"/>
      <c r="AC117" s="1"/>
      <c r="AD117" s="1"/>
      <c r="AE117" s="1"/>
      <c r="AF117" s="1"/>
      <c r="AG117" s="1"/>
    </row>
    <row r="118" spans="1:33" s="2" customFormat="1" ht="33">
      <c r="A118" s="66"/>
      <c r="B118" s="66"/>
      <c r="C118" s="55"/>
      <c r="J118" s="3"/>
      <c r="K118" s="3"/>
      <c r="S118" s="1"/>
      <c r="T118" s="1"/>
      <c r="Y118" s="1"/>
      <c r="Z118" s="1"/>
      <c r="AA118" s="1"/>
      <c r="AB118" s="4"/>
      <c r="AC118" s="1"/>
      <c r="AD118" s="1"/>
      <c r="AE118" s="1"/>
      <c r="AF118" s="1"/>
      <c r="AG118" s="1"/>
    </row>
    <row r="119" spans="1:33" s="2" customFormat="1" ht="33">
      <c r="A119" s="66"/>
      <c r="B119" s="66"/>
      <c r="C119" s="55"/>
      <c r="J119" s="3"/>
      <c r="K119" s="3"/>
      <c r="S119" s="1"/>
      <c r="T119" s="1"/>
      <c r="Y119" s="1"/>
      <c r="Z119" s="1"/>
      <c r="AA119" s="1"/>
      <c r="AB119" s="4"/>
      <c r="AC119" s="1"/>
      <c r="AD119" s="1"/>
      <c r="AE119" s="1"/>
      <c r="AF119" s="1"/>
      <c r="AG119" s="1"/>
    </row>
    <row r="120" spans="1:33" s="2" customFormat="1" ht="33">
      <c r="A120" s="66"/>
      <c r="B120" s="66"/>
      <c r="C120" s="55"/>
      <c r="J120" s="3"/>
      <c r="K120" s="3"/>
      <c r="S120" s="1"/>
      <c r="T120" s="1"/>
      <c r="Y120" s="1"/>
      <c r="Z120" s="1"/>
      <c r="AA120" s="1"/>
      <c r="AB120" s="4"/>
      <c r="AC120" s="1"/>
      <c r="AD120" s="1"/>
      <c r="AE120" s="1"/>
      <c r="AF120" s="1"/>
      <c r="AG120" s="1"/>
    </row>
    <row r="121" spans="1:33" s="2" customFormat="1" ht="33">
      <c r="A121" s="66"/>
      <c r="B121" s="66"/>
      <c r="C121" s="55"/>
      <c r="J121" s="3"/>
      <c r="K121" s="3"/>
      <c r="S121" s="1"/>
      <c r="T121" s="1"/>
      <c r="Y121" s="1"/>
      <c r="Z121" s="1"/>
      <c r="AA121" s="1"/>
      <c r="AB121" s="4"/>
      <c r="AC121" s="1"/>
      <c r="AD121" s="1"/>
      <c r="AE121" s="1"/>
      <c r="AF121" s="1"/>
      <c r="AG121" s="1"/>
    </row>
    <row r="122" spans="1:33" s="2" customFormat="1" ht="33">
      <c r="A122" s="66"/>
      <c r="B122" s="66"/>
      <c r="C122" s="55"/>
      <c r="J122" s="3"/>
      <c r="K122" s="3"/>
      <c r="S122" s="1"/>
      <c r="T122" s="1"/>
      <c r="Y122" s="1"/>
      <c r="Z122" s="1"/>
      <c r="AA122" s="1"/>
      <c r="AB122" s="4"/>
      <c r="AC122" s="1"/>
      <c r="AD122" s="1"/>
      <c r="AE122" s="1"/>
      <c r="AF122" s="1"/>
      <c r="AG122" s="1"/>
    </row>
    <row r="123" spans="1:33" s="2" customFormat="1" ht="33">
      <c r="A123" s="66"/>
      <c r="B123" s="66"/>
      <c r="C123" s="55"/>
      <c r="J123" s="3"/>
      <c r="K123" s="3"/>
      <c r="S123" s="1"/>
      <c r="T123" s="1"/>
      <c r="Y123" s="1"/>
      <c r="Z123" s="1"/>
      <c r="AA123" s="1"/>
      <c r="AB123" s="4"/>
      <c r="AC123" s="1"/>
      <c r="AD123" s="1"/>
      <c r="AE123" s="1"/>
      <c r="AF123" s="1"/>
      <c r="AG123" s="1"/>
    </row>
    <row r="124" spans="1:33" s="2" customFormat="1" ht="33">
      <c r="A124" s="66"/>
      <c r="B124" s="66"/>
      <c r="C124" s="55"/>
      <c r="J124" s="3"/>
      <c r="K124" s="3"/>
      <c r="S124" s="1"/>
      <c r="T124" s="1"/>
      <c r="Y124" s="1"/>
      <c r="Z124" s="1"/>
      <c r="AA124" s="1"/>
      <c r="AB124" s="4"/>
      <c r="AC124" s="1"/>
      <c r="AD124" s="1"/>
      <c r="AE124" s="1"/>
      <c r="AF124" s="1"/>
      <c r="AG124" s="1"/>
    </row>
  </sheetData>
  <sheetProtection selectLockedCells="1" selectUnlockedCells="1"/>
  <mergeCells count="135">
    <mergeCell ref="A1:AE2"/>
    <mergeCell ref="A3:AE3"/>
    <mergeCell ref="A4:AE4"/>
    <mergeCell ref="A5:AE5"/>
    <mergeCell ref="D6:E6"/>
    <mergeCell ref="F6:K6"/>
    <mergeCell ref="L6:O6"/>
    <mergeCell ref="Y6:Y7"/>
    <mergeCell ref="Z6:AB7"/>
    <mergeCell ref="AC6:AE7"/>
    <mergeCell ref="D7:E7"/>
    <mergeCell ref="F7:G7"/>
    <mergeCell ref="H7:I7"/>
    <mergeCell ref="J7:K7"/>
    <mergeCell ref="L7:M7"/>
    <mergeCell ref="N7:O7"/>
    <mergeCell ref="P7:Q7"/>
    <mergeCell ref="A8:A10"/>
    <mergeCell ref="B8:C8"/>
    <mergeCell ref="S8:S10"/>
    <mergeCell ref="T8:X8"/>
    <mergeCell ref="B9:C10"/>
    <mergeCell ref="D9:D10"/>
    <mergeCell ref="E9:E10"/>
    <mergeCell ref="F9:F10"/>
    <mergeCell ref="G9:G10"/>
    <mergeCell ref="Q9:Q10"/>
    <mergeCell ref="T9:X10"/>
    <mergeCell ref="Y9:Y10"/>
    <mergeCell ref="H9:H10"/>
    <mergeCell ref="I9:I10"/>
    <mergeCell ref="J9:J10"/>
    <mergeCell ref="K9:K10"/>
    <mergeCell ref="L9:L10"/>
    <mergeCell ref="M9:M10"/>
    <mergeCell ref="Z9:Z10"/>
    <mergeCell ref="AA9:AA10"/>
    <mergeCell ref="AB9:AB10"/>
    <mergeCell ref="AC9:AC10"/>
    <mergeCell ref="AE9:AE10"/>
    <mergeCell ref="B11:C11"/>
    <mergeCell ref="T11:X11"/>
    <mergeCell ref="N9:N10"/>
    <mergeCell ref="O9:O10"/>
    <mergeCell ref="P9:P10"/>
    <mergeCell ref="B12:C12"/>
    <mergeCell ref="T12:X12"/>
    <mergeCell ref="B13:C13"/>
    <mergeCell ref="T13:X13"/>
    <mergeCell ref="B14:C14"/>
    <mergeCell ref="T14:X14"/>
    <mergeCell ref="B15:C15"/>
    <mergeCell ref="T15:X15"/>
    <mergeCell ref="B16:C16"/>
    <mergeCell ref="T16:X16"/>
    <mergeCell ref="B17:C17"/>
    <mergeCell ref="T17:X17"/>
    <mergeCell ref="A25:C25"/>
    <mergeCell ref="S25:X26"/>
    <mergeCell ref="B18:C18"/>
    <mergeCell ref="T18:X18"/>
    <mergeCell ref="N19:N20"/>
    <mergeCell ref="O19:O20"/>
    <mergeCell ref="P19:P20"/>
    <mergeCell ref="Q19:Q20"/>
    <mergeCell ref="S19:X19"/>
    <mergeCell ref="S20:X20"/>
    <mergeCell ref="AC25:AC26"/>
    <mergeCell ref="AD25:AD26"/>
    <mergeCell ref="S21:X21"/>
    <mergeCell ref="S22:X22"/>
    <mergeCell ref="S23:X23"/>
    <mergeCell ref="S24:X24"/>
    <mergeCell ref="N26:O26"/>
    <mergeCell ref="P26:Q26"/>
    <mergeCell ref="Y25:Y26"/>
    <mergeCell ref="Z25:Z26"/>
    <mergeCell ref="AA25:AA26"/>
    <mergeCell ref="AB25:AB26"/>
    <mergeCell ref="J28:K28"/>
    <mergeCell ref="L28:M28"/>
    <mergeCell ref="N28:O28"/>
    <mergeCell ref="AE25:AE26"/>
    <mergeCell ref="A26:C26"/>
    <mergeCell ref="D26:E26"/>
    <mergeCell ref="F26:G26"/>
    <mergeCell ref="H26:I26"/>
    <mergeCell ref="J26:K26"/>
    <mergeCell ref="L26:M26"/>
    <mergeCell ref="L29:M29"/>
    <mergeCell ref="N29:O29"/>
    <mergeCell ref="P29:Q29"/>
    <mergeCell ref="A27:C27"/>
    <mergeCell ref="P27:Q27"/>
    <mergeCell ref="S27:X27"/>
    <mergeCell ref="A28:C28"/>
    <mergeCell ref="D28:E28"/>
    <mergeCell ref="F28:G28"/>
    <mergeCell ref="H28:I28"/>
    <mergeCell ref="N30:O30"/>
    <mergeCell ref="P30:Q30"/>
    <mergeCell ref="S30:X30"/>
    <mergeCell ref="P28:Q28"/>
    <mergeCell ref="S28:X28"/>
    <mergeCell ref="A29:C29"/>
    <mergeCell ref="D29:E29"/>
    <mergeCell ref="F29:G29"/>
    <mergeCell ref="H29:I29"/>
    <mergeCell ref="J29:K29"/>
    <mergeCell ref="H31:I31"/>
    <mergeCell ref="J31:K31"/>
    <mergeCell ref="L31:M31"/>
    <mergeCell ref="S29:X29"/>
    <mergeCell ref="A30:C30"/>
    <mergeCell ref="D30:E30"/>
    <mergeCell ref="F30:G30"/>
    <mergeCell ref="H30:I30"/>
    <mergeCell ref="J30:K30"/>
    <mergeCell ref="L30:M30"/>
    <mergeCell ref="AD31:AE31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N32:O32"/>
    <mergeCell ref="P32:Q32"/>
    <mergeCell ref="S32:X32"/>
    <mergeCell ref="N31:O31"/>
    <mergeCell ref="P31:Q31"/>
    <mergeCell ref="S31:X3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40" zoomScaleSheetLayoutView="40" zoomScalePageLayoutView="0" workbookViewId="0" topLeftCell="A1">
      <pane xSplit="3" ySplit="9" topLeftCell="F61" activePane="bottomRight" state="frozen"/>
      <selection pane="topLeft" activeCell="A1" sqref="A1"/>
      <selection pane="topRight" activeCell="F1" sqref="F1"/>
      <selection pane="bottomLeft" activeCell="A61" sqref="A61"/>
      <selection pane="bottomRight" activeCell="G73" sqref="G73"/>
    </sheetView>
  </sheetViews>
  <sheetFormatPr defaultColWidth="9.00390625" defaultRowHeight="12.75"/>
  <cols>
    <col min="1" max="1" width="23.125" style="67" customWidth="1"/>
    <col min="2" max="2" width="21.00390625" style="68" customWidth="1"/>
    <col min="3" max="3" width="166.125" style="69" customWidth="1"/>
    <col min="4" max="4" width="47.125" style="69" customWidth="1"/>
    <col min="5" max="5" width="55.75390625" style="69" customWidth="1"/>
    <col min="6" max="6" width="50.25390625" style="70" customWidth="1"/>
    <col min="7" max="7" width="47.125" style="69" customWidth="1"/>
    <col min="8" max="8" width="55.75390625" style="69" customWidth="1"/>
    <col min="9" max="9" width="50.25390625" style="70" customWidth="1"/>
    <col min="10" max="16384" width="9.125" style="69" customWidth="1"/>
  </cols>
  <sheetData>
    <row r="1" spans="1:9" ht="33">
      <c r="A1" s="489" t="s">
        <v>355</v>
      </c>
      <c r="B1" s="489"/>
      <c r="C1" s="489"/>
      <c r="D1" s="489"/>
      <c r="E1" s="489"/>
      <c r="F1" s="489"/>
      <c r="G1" s="489"/>
      <c r="H1" s="489"/>
      <c r="I1" s="489"/>
    </row>
    <row r="2" spans="1:9" ht="41.25">
      <c r="A2" s="490" t="s">
        <v>1</v>
      </c>
      <c r="B2" s="490"/>
      <c r="C2" s="490"/>
      <c r="D2" s="490"/>
      <c r="E2" s="490"/>
      <c r="F2" s="490"/>
      <c r="G2" s="490"/>
      <c r="H2" s="490"/>
      <c r="I2" s="490"/>
    </row>
    <row r="3" spans="1:9" ht="99.75" customHeight="1">
      <c r="A3" s="491" t="s">
        <v>356</v>
      </c>
      <c r="B3" s="491"/>
      <c r="C3" s="491"/>
      <c r="D3" s="491"/>
      <c r="E3" s="491"/>
      <c r="F3" s="491"/>
      <c r="G3" s="491"/>
      <c r="H3" s="491"/>
      <c r="I3" s="491"/>
    </row>
    <row r="4" spans="1:9" ht="43.5" customHeight="1">
      <c r="A4" s="492" t="s">
        <v>3</v>
      </c>
      <c r="B4" s="492"/>
      <c r="C4" s="492"/>
      <c r="D4" s="492"/>
      <c r="E4" s="492"/>
      <c r="F4" s="492"/>
      <c r="G4" s="492"/>
      <c r="H4" s="492"/>
      <c r="I4" s="492"/>
    </row>
    <row r="5" spans="1:9" ht="37.5">
      <c r="A5" s="493" t="s">
        <v>30</v>
      </c>
      <c r="B5" s="494" t="s">
        <v>17</v>
      </c>
      <c r="C5" s="494"/>
      <c r="D5" s="74" t="s">
        <v>18</v>
      </c>
      <c r="E5" s="74" t="s">
        <v>19</v>
      </c>
      <c r="F5" s="74" t="s">
        <v>20</v>
      </c>
      <c r="G5" s="74" t="s">
        <v>21</v>
      </c>
      <c r="H5" s="74" t="s">
        <v>300</v>
      </c>
      <c r="I5" s="74" t="s">
        <v>23</v>
      </c>
    </row>
    <row r="6" spans="1:9" s="72" customFormat="1" ht="48.75" customHeight="1">
      <c r="A6" s="493"/>
      <c r="B6" s="494" t="s">
        <v>90</v>
      </c>
      <c r="C6" s="494"/>
      <c r="D6" s="74" t="s">
        <v>91</v>
      </c>
      <c r="E6" s="74" t="s">
        <v>92</v>
      </c>
      <c r="F6" s="74" t="s">
        <v>93</v>
      </c>
      <c r="G6" s="74" t="s">
        <v>91</v>
      </c>
      <c r="H6" s="74" t="s">
        <v>92</v>
      </c>
      <c r="I6" s="74" t="s">
        <v>93</v>
      </c>
    </row>
    <row r="7" spans="1:9" ht="20.25" customHeight="1">
      <c r="A7" s="493"/>
      <c r="B7" s="494"/>
      <c r="C7" s="494"/>
      <c r="D7" s="495" t="s">
        <v>94</v>
      </c>
      <c r="E7" s="495"/>
      <c r="F7" s="495"/>
      <c r="G7" s="495" t="s">
        <v>305</v>
      </c>
      <c r="H7" s="495"/>
      <c r="I7" s="495"/>
    </row>
    <row r="8" spans="1:9" ht="20.25">
      <c r="A8" s="493"/>
      <c r="B8" s="494"/>
      <c r="C8" s="494"/>
      <c r="D8" s="495"/>
      <c r="E8" s="495"/>
      <c r="F8" s="495"/>
      <c r="G8" s="495"/>
      <c r="H8" s="495"/>
      <c r="I8" s="495"/>
    </row>
    <row r="9" spans="1:9" s="73" customFormat="1" ht="20.25">
      <c r="A9" s="493"/>
      <c r="B9" s="494"/>
      <c r="C9" s="494"/>
      <c r="D9" s="495"/>
      <c r="E9" s="495"/>
      <c r="F9" s="495"/>
      <c r="G9" s="495"/>
      <c r="H9" s="495"/>
      <c r="I9" s="495"/>
    </row>
    <row r="10" spans="1:9" s="218" customFormat="1" ht="48" customHeight="1">
      <c r="A10" s="74">
        <v>1</v>
      </c>
      <c r="B10" s="75" t="s">
        <v>46</v>
      </c>
      <c r="C10" s="76" t="s">
        <v>96</v>
      </c>
      <c r="D10" s="77">
        <f>D11+D18</f>
        <v>19476</v>
      </c>
      <c r="E10" s="77">
        <f>E11+E18</f>
        <v>0</v>
      </c>
      <c r="F10" s="77">
        <f>E10+D10</f>
        <v>19476</v>
      </c>
      <c r="G10" s="77">
        <f>G11+G18</f>
        <v>19476</v>
      </c>
      <c r="H10" s="77">
        <f>H11+H18</f>
        <v>0</v>
      </c>
      <c r="I10" s="77">
        <f>H10+G10</f>
        <v>19476</v>
      </c>
    </row>
    <row r="11" spans="1:9" s="220" customFormat="1" ht="48" customHeight="1">
      <c r="A11" s="74">
        <v>2</v>
      </c>
      <c r="B11" s="79"/>
      <c r="C11" s="80" t="s">
        <v>97</v>
      </c>
      <c r="D11" s="219">
        <f aca="true" t="shared" si="0" ref="D11:I11">SUM(D12:D17)</f>
        <v>19476</v>
      </c>
      <c r="E11" s="219">
        <f t="shared" si="0"/>
        <v>0</v>
      </c>
      <c r="F11" s="219">
        <f t="shared" si="0"/>
        <v>19476</v>
      </c>
      <c r="G11" s="219">
        <f t="shared" si="0"/>
        <v>19476</v>
      </c>
      <c r="H11" s="219">
        <f t="shared" si="0"/>
        <v>0</v>
      </c>
      <c r="I11" s="219">
        <f t="shared" si="0"/>
        <v>19476</v>
      </c>
    </row>
    <row r="12" spans="1:9" ht="48" customHeight="1">
      <c r="A12" s="82">
        <v>3</v>
      </c>
      <c r="B12" s="83" t="s">
        <v>98</v>
      </c>
      <c r="C12" s="84" t="s">
        <v>99</v>
      </c>
      <c r="D12" s="221"/>
      <c r="E12" s="221"/>
      <c r="F12" s="222">
        <f aca="true" t="shared" si="1" ref="F12:F71">E12+D12</f>
        <v>0</v>
      </c>
      <c r="G12" s="221"/>
      <c r="H12" s="221"/>
      <c r="I12" s="222">
        <f aca="true" t="shared" si="2" ref="I12:I48">H12+G12</f>
        <v>0</v>
      </c>
    </row>
    <row r="13" spans="1:9" ht="48" customHeight="1">
      <c r="A13" s="82">
        <v>4</v>
      </c>
      <c r="B13" s="83" t="s">
        <v>100</v>
      </c>
      <c r="C13" s="84" t="s">
        <v>101</v>
      </c>
      <c r="D13" s="221"/>
      <c r="E13" s="221"/>
      <c r="F13" s="222">
        <f t="shared" si="1"/>
        <v>0</v>
      </c>
      <c r="G13" s="221"/>
      <c r="H13" s="221"/>
      <c r="I13" s="222">
        <f t="shared" si="2"/>
        <v>0</v>
      </c>
    </row>
    <row r="14" spans="1:9" ht="48" customHeight="1">
      <c r="A14" s="82">
        <v>5</v>
      </c>
      <c r="B14" s="83" t="s">
        <v>102</v>
      </c>
      <c r="C14" s="87" t="s">
        <v>103</v>
      </c>
      <c r="D14" s="221">
        <v>17495</v>
      </c>
      <c r="E14" s="221"/>
      <c r="F14" s="222">
        <f t="shared" si="1"/>
        <v>17495</v>
      </c>
      <c r="G14" s="221">
        <v>17495</v>
      </c>
      <c r="H14" s="221"/>
      <c r="I14" s="222">
        <f t="shared" si="2"/>
        <v>17495</v>
      </c>
    </row>
    <row r="15" spans="1:9" ht="48" customHeight="1">
      <c r="A15" s="82">
        <v>6</v>
      </c>
      <c r="B15" s="83" t="s">
        <v>104</v>
      </c>
      <c r="C15" s="87" t="s">
        <v>105</v>
      </c>
      <c r="D15" s="221"/>
      <c r="E15" s="221"/>
      <c r="F15" s="222">
        <f t="shared" si="1"/>
        <v>0</v>
      </c>
      <c r="G15" s="221"/>
      <c r="H15" s="221"/>
      <c r="I15" s="222">
        <f t="shared" si="2"/>
        <v>0</v>
      </c>
    </row>
    <row r="16" spans="1:9" ht="48" customHeight="1">
      <c r="A16" s="82">
        <v>7</v>
      </c>
      <c r="B16" s="83" t="s">
        <v>106</v>
      </c>
      <c r="C16" s="87" t="s">
        <v>107</v>
      </c>
      <c r="D16" s="221"/>
      <c r="E16" s="221"/>
      <c r="F16" s="222">
        <f t="shared" si="1"/>
        <v>0</v>
      </c>
      <c r="G16" s="221"/>
      <c r="H16" s="221"/>
      <c r="I16" s="222">
        <f t="shared" si="2"/>
        <v>0</v>
      </c>
    </row>
    <row r="17" spans="1:9" ht="48" customHeight="1">
      <c r="A17" s="82">
        <v>8</v>
      </c>
      <c r="B17" s="83" t="s">
        <v>108</v>
      </c>
      <c r="C17" s="87" t="s">
        <v>109</v>
      </c>
      <c r="D17" s="221">
        <v>1981</v>
      </c>
      <c r="E17" s="221"/>
      <c r="F17" s="222">
        <f t="shared" si="1"/>
        <v>1981</v>
      </c>
      <c r="G17" s="221">
        <v>1981</v>
      </c>
      <c r="H17" s="221"/>
      <c r="I17" s="222">
        <f t="shared" si="2"/>
        <v>1981</v>
      </c>
    </row>
    <row r="18" spans="1:9" s="223" customFormat="1" ht="48" customHeight="1">
      <c r="A18" s="74">
        <v>9</v>
      </c>
      <c r="B18" s="79"/>
      <c r="C18" s="80" t="s">
        <v>110</v>
      </c>
      <c r="D18" s="219">
        <f>D19+D23+D28+D29</f>
        <v>0</v>
      </c>
      <c r="E18" s="219">
        <f>E19+E23+E28+E29</f>
        <v>0</v>
      </c>
      <c r="F18" s="77">
        <f t="shared" si="1"/>
        <v>0</v>
      </c>
      <c r="G18" s="219">
        <f>G19+G23+G28+G29</f>
        <v>0</v>
      </c>
      <c r="H18" s="219">
        <f>H19+H23+H28+H29</f>
        <v>0</v>
      </c>
      <c r="I18" s="77">
        <f t="shared" si="2"/>
        <v>0</v>
      </c>
    </row>
    <row r="19" spans="1:9" s="226" customFormat="1" ht="48" customHeight="1">
      <c r="A19" s="89">
        <v>10</v>
      </c>
      <c r="B19" s="90"/>
      <c r="C19" s="91" t="s">
        <v>111</v>
      </c>
      <c r="D19" s="224">
        <f>D20+D21+D22</f>
        <v>0</v>
      </c>
      <c r="E19" s="224">
        <f>E20+E21+E22</f>
        <v>0</v>
      </c>
      <c r="F19" s="225">
        <f t="shared" si="1"/>
        <v>0</v>
      </c>
      <c r="G19" s="224">
        <f>G20+G21+G22</f>
        <v>0</v>
      </c>
      <c r="H19" s="224">
        <f>H20+H21+H22</f>
        <v>0</v>
      </c>
      <c r="I19" s="225">
        <f t="shared" si="2"/>
        <v>0</v>
      </c>
    </row>
    <row r="20" spans="1:9" ht="48" customHeight="1">
      <c r="A20" s="82">
        <v>11</v>
      </c>
      <c r="B20" s="83" t="s">
        <v>112</v>
      </c>
      <c r="C20" s="87" t="s">
        <v>113</v>
      </c>
      <c r="D20" s="221"/>
      <c r="E20" s="221"/>
      <c r="F20" s="222">
        <f t="shared" si="1"/>
        <v>0</v>
      </c>
      <c r="G20" s="221"/>
      <c r="H20" s="221"/>
      <c r="I20" s="222">
        <f t="shared" si="2"/>
        <v>0</v>
      </c>
    </row>
    <row r="21" spans="1:9" ht="48" customHeight="1">
      <c r="A21" s="82">
        <v>12</v>
      </c>
      <c r="B21" s="83" t="s">
        <v>114</v>
      </c>
      <c r="C21" s="87" t="s">
        <v>115</v>
      </c>
      <c r="D21" s="221"/>
      <c r="E21" s="221"/>
      <c r="F21" s="222">
        <f t="shared" si="1"/>
        <v>0</v>
      </c>
      <c r="G21" s="221"/>
      <c r="H21" s="221"/>
      <c r="I21" s="222">
        <f t="shared" si="2"/>
        <v>0</v>
      </c>
    </row>
    <row r="22" spans="1:9" ht="48" customHeight="1">
      <c r="A22" s="82">
        <v>13</v>
      </c>
      <c r="B22" s="83" t="s">
        <v>116</v>
      </c>
      <c r="C22" s="87" t="s">
        <v>117</v>
      </c>
      <c r="D22" s="221"/>
      <c r="E22" s="221"/>
      <c r="F22" s="222">
        <f t="shared" si="1"/>
        <v>0</v>
      </c>
      <c r="G22" s="221"/>
      <c r="H22" s="221"/>
      <c r="I22" s="222">
        <f t="shared" si="2"/>
        <v>0</v>
      </c>
    </row>
    <row r="23" spans="1:9" s="226" customFormat="1" ht="48" customHeight="1">
      <c r="A23" s="82">
        <v>14</v>
      </c>
      <c r="B23" s="90"/>
      <c r="C23" s="91" t="s">
        <v>118</v>
      </c>
      <c r="D23" s="224">
        <f>D24+D25+D26+D27</f>
        <v>0</v>
      </c>
      <c r="E23" s="224">
        <f>E24+E25+E26+E27</f>
        <v>0</v>
      </c>
      <c r="F23" s="225">
        <f t="shared" si="1"/>
        <v>0</v>
      </c>
      <c r="G23" s="224">
        <f>G24+G25+G26+G27</f>
        <v>0</v>
      </c>
      <c r="H23" s="224">
        <f>H24+H25+H26+H27</f>
        <v>0</v>
      </c>
      <c r="I23" s="225">
        <f t="shared" si="2"/>
        <v>0</v>
      </c>
    </row>
    <row r="24" spans="1:9" ht="48" customHeight="1">
      <c r="A24" s="82">
        <v>15</v>
      </c>
      <c r="B24" s="83" t="s">
        <v>119</v>
      </c>
      <c r="C24" s="87" t="s">
        <v>120</v>
      </c>
      <c r="D24" s="221"/>
      <c r="E24" s="221"/>
      <c r="F24" s="222">
        <f t="shared" si="1"/>
        <v>0</v>
      </c>
      <c r="G24" s="221"/>
      <c r="H24" s="221"/>
      <c r="I24" s="222">
        <f t="shared" si="2"/>
        <v>0</v>
      </c>
    </row>
    <row r="25" spans="1:9" ht="48" customHeight="1">
      <c r="A25" s="82">
        <v>16</v>
      </c>
      <c r="B25" s="83" t="s">
        <v>121</v>
      </c>
      <c r="C25" s="87" t="s">
        <v>122</v>
      </c>
      <c r="D25" s="221"/>
      <c r="E25" s="221"/>
      <c r="F25" s="222">
        <f t="shared" si="1"/>
        <v>0</v>
      </c>
      <c r="G25" s="221"/>
      <c r="H25" s="221"/>
      <c r="I25" s="222">
        <f t="shared" si="2"/>
        <v>0</v>
      </c>
    </row>
    <row r="26" spans="1:9" ht="48" customHeight="1">
      <c r="A26" s="82">
        <v>17</v>
      </c>
      <c r="B26" s="83" t="s">
        <v>123</v>
      </c>
      <c r="C26" s="87" t="s">
        <v>124</v>
      </c>
      <c r="D26" s="221"/>
      <c r="E26" s="221"/>
      <c r="F26" s="222">
        <f t="shared" si="1"/>
        <v>0</v>
      </c>
      <c r="G26" s="221"/>
      <c r="H26" s="221"/>
      <c r="I26" s="222">
        <f t="shared" si="2"/>
        <v>0</v>
      </c>
    </row>
    <row r="27" spans="1:9" ht="48" customHeight="1">
      <c r="A27" s="82">
        <v>18</v>
      </c>
      <c r="B27" s="83" t="s">
        <v>125</v>
      </c>
      <c r="C27" s="87" t="s">
        <v>126</v>
      </c>
      <c r="D27" s="221"/>
      <c r="E27" s="221"/>
      <c r="F27" s="222">
        <f t="shared" si="1"/>
        <v>0</v>
      </c>
      <c r="G27" s="221"/>
      <c r="H27" s="221"/>
      <c r="I27" s="222">
        <f t="shared" si="2"/>
        <v>0</v>
      </c>
    </row>
    <row r="28" spans="1:9" s="226" customFormat="1" ht="48" customHeight="1">
      <c r="A28" s="82">
        <v>19</v>
      </c>
      <c r="B28" s="83" t="s">
        <v>127</v>
      </c>
      <c r="C28" s="91" t="s">
        <v>128</v>
      </c>
      <c r="D28" s="224"/>
      <c r="E28" s="224"/>
      <c r="F28" s="225">
        <f t="shared" si="1"/>
        <v>0</v>
      </c>
      <c r="G28" s="224"/>
      <c r="H28" s="224"/>
      <c r="I28" s="225">
        <f t="shared" si="2"/>
        <v>0</v>
      </c>
    </row>
    <row r="29" spans="1:9" s="227" customFormat="1" ht="48" customHeight="1">
      <c r="A29" s="82">
        <v>20</v>
      </c>
      <c r="B29" s="83" t="s">
        <v>129</v>
      </c>
      <c r="C29" s="91" t="s">
        <v>302</v>
      </c>
      <c r="D29" s="224"/>
      <c r="E29" s="224"/>
      <c r="F29" s="225">
        <f t="shared" si="1"/>
        <v>0</v>
      </c>
      <c r="G29" s="224"/>
      <c r="H29" s="224"/>
      <c r="I29" s="225">
        <f t="shared" si="2"/>
        <v>0</v>
      </c>
    </row>
    <row r="30" spans="1:9" s="218" customFormat="1" ht="48" customHeight="1">
      <c r="A30" s="74">
        <v>21</v>
      </c>
      <c r="B30" s="75" t="s">
        <v>49</v>
      </c>
      <c r="C30" s="76" t="s">
        <v>131</v>
      </c>
      <c r="D30" s="77">
        <f>D31</f>
        <v>0</v>
      </c>
      <c r="E30" s="77">
        <f>E31</f>
        <v>0</v>
      </c>
      <c r="F30" s="77">
        <f t="shared" si="1"/>
        <v>0</v>
      </c>
      <c r="G30" s="77">
        <f>G31</f>
        <v>0</v>
      </c>
      <c r="H30" s="77">
        <f>H31</f>
        <v>0</v>
      </c>
      <c r="I30" s="77">
        <f t="shared" si="2"/>
        <v>0</v>
      </c>
    </row>
    <row r="31" spans="1:9" s="229" customFormat="1" ht="48" customHeight="1">
      <c r="A31" s="82">
        <v>22</v>
      </c>
      <c r="B31" s="94"/>
      <c r="C31" s="95" t="s">
        <v>132</v>
      </c>
      <c r="D31" s="228">
        <f>D32+D33+D34+D42+D43+D44</f>
        <v>0</v>
      </c>
      <c r="E31" s="228">
        <f>E32+E33+E34+E42+E43+E44</f>
        <v>0</v>
      </c>
      <c r="F31" s="222">
        <f t="shared" si="1"/>
        <v>0</v>
      </c>
      <c r="G31" s="228">
        <f>G32+G33+G34+G42+G43+G44</f>
        <v>0</v>
      </c>
      <c r="H31" s="228">
        <f>H32+H33+H34+H42+H43+H44</f>
        <v>0</v>
      </c>
      <c r="I31" s="222">
        <f t="shared" si="2"/>
        <v>0</v>
      </c>
    </row>
    <row r="32" spans="1:9" s="226" customFormat="1" ht="48" customHeight="1">
      <c r="A32" s="89">
        <v>23</v>
      </c>
      <c r="B32" s="83" t="s">
        <v>98</v>
      </c>
      <c r="C32" s="91" t="s">
        <v>133</v>
      </c>
      <c r="D32" s="228">
        <v>0</v>
      </c>
      <c r="E32" s="228"/>
      <c r="F32" s="222">
        <f t="shared" si="1"/>
        <v>0</v>
      </c>
      <c r="G32" s="228">
        <v>0</v>
      </c>
      <c r="H32" s="228"/>
      <c r="I32" s="222">
        <f t="shared" si="2"/>
        <v>0</v>
      </c>
    </row>
    <row r="33" spans="1:9" s="226" customFormat="1" ht="48" customHeight="1">
      <c r="A33" s="89">
        <v>24</v>
      </c>
      <c r="B33" s="83" t="s">
        <v>100</v>
      </c>
      <c r="C33" s="91" t="s">
        <v>134</v>
      </c>
      <c r="D33" s="228"/>
      <c r="E33" s="228"/>
      <c r="F33" s="222">
        <f t="shared" si="1"/>
        <v>0</v>
      </c>
      <c r="G33" s="228"/>
      <c r="H33" s="228"/>
      <c r="I33" s="222">
        <f t="shared" si="2"/>
        <v>0</v>
      </c>
    </row>
    <row r="34" spans="1:9" s="226" customFormat="1" ht="48" customHeight="1">
      <c r="A34" s="89">
        <v>25</v>
      </c>
      <c r="B34" s="83"/>
      <c r="C34" s="97" t="s">
        <v>135</v>
      </c>
      <c r="D34" s="228">
        <f>SUM(D35:D41)</f>
        <v>0</v>
      </c>
      <c r="E34" s="228">
        <v>0</v>
      </c>
      <c r="F34" s="222">
        <f t="shared" si="1"/>
        <v>0</v>
      </c>
      <c r="G34" s="228">
        <f>SUM(G35:G41)</f>
        <v>0</v>
      </c>
      <c r="H34" s="228">
        <v>0</v>
      </c>
      <c r="I34" s="222">
        <f t="shared" si="2"/>
        <v>0</v>
      </c>
    </row>
    <row r="35" spans="1:9" ht="48" customHeight="1">
      <c r="A35" s="82">
        <v>26</v>
      </c>
      <c r="B35" s="83" t="s">
        <v>102</v>
      </c>
      <c r="C35" s="84" t="s">
        <v>136</v>
      </c>
      <c r="D35" s="221"/>
      <c r="E35" s="221"/>
      <c r="F35" s="222">
        <f t="shared" si="1"/>
        <v>0</v>
      </c>
      <c r="G35" s="221"/>
      <c r="H35" s="221"/>
      <c r="I35" s="222">
        <f t="shared" si="2"/>
        <v>0</v>
      </c>
    </row>
    <row r="36" spans="1:9" ht="48" customHeight="1">
      <c r="A36" s="82">
        <v>27</v>
      </c>
      <c r="B36" s="83" t="s">
        <v>104</v>
      </c>
      <c r="C36" s="84" t="s">
        <v>137</v>
      </c>
      <c r="D36" s="221"/>
      <c r="E36" s="221"/>
      <c r="F36" s="222">
        <f t="shared" si="1"/>
        <v>0</v>
      </c>
      <c r="G36" s="221"/>
      <c r="H36" s="221"/>
      <c r="I36" s="222">
        <f t="shared" si="2"/>
        <v>0</v>
      </c>
    </row>
    <row r="37" spans="1:9" ht="48" customHeight="1">
      <c r="A37" s="82">
        <v>28</v>
      </c>
      <c r="B37" s="83" t="s">
        <v>106</v>
      </c>
      <c r="C37" s="84" t="s">
        <v>138</v>
      </c>
      <c r="D37" s="221"/>
      <c r="E37" s="221"/>
      <c r="F37" s="222">
        <f t="shared" si="1"/>
        <v>0</v>
      </c>
      <c r="G37" s="221"/>
      <c r="H37" s="221"/>
      <c r="I37" s="222">
        <f t="shared" si="2"/>
        <v>0</v>
      </c>
    </row>
    <row r="38" spans="1:9" ht="48" customHeight="1">
      <c r="A38" s="82">
        <v>29</v>
      </c>
      <c r="B38" s="83" t="s">
        <v>108</v>
      </c>
      <c r="C38" s="84" t="s">
        <v>139</v>
      </c>
      <c r="D38" s="221"/>
      <c r="E38" s="221"/>
      <c r="F38" s="222">
        <f t="shared" si="1"/>
        <v>0</v>
      </c>
      <c r="G38" s="221"/>
      <c r="H38" s="221"/>
      <c r="I38" s="222">
        <f t="shared" si="2"/>
        <v>0</v>
      </c>
    </row>
    <row r="39" spans="1:9" ht="48" customHeight="1">
      <c r="A39" s="82">
        <v>30</v>
      </c>
      <c r="B39" s="83" t="s">
        <v>112</v>
      </c>
      <c r="C39" s="84" t="s">
        <v>140</v>
      </c>
      <c r="D39" s="221"/>
      <c r="E39" s="221"/>
      <c r="F39" s="222">
        <f t="shared" si="1"/>
        <v>0</v>
      </c>
      <c r="G39" s="221"/>
      <c r="H39" s="221"/>
      <c r="I39" s="222">
        <f t="shared" si="2"/>
        <v>0</v>
      </c>
    </row>
    <row r="40" spans="1:9" ht="48" customHeight="1">
      <c r="A40" s="82">
        <v>31</v>
      </c>
      <c r="B40" s="83" t="s">
        <v>114</v>
      </c>
      <c r="C40" s="84" t="s">
        <v>141</v>
      </c>
      <c r="D40" s="221"/>
      <c r="E40" s="221"/>
      <c r="F40" s="222">
        <f t="shared" si="1"/>
        <v>0</v>
      </c>
      <c r="G40" s="221"/>
      <c r="H40" s="221"/>
      <c r="I40" s="222">
        <f t="shared" si="2"/>
        <v>0</v>
      </c>
    </row>
    <row r="41" spans="1:9" ht="48" customHeight="1">
      <c r="A41" s="82">
        <v>32</v>
      </c>
      <c r="B41" s="83" t="s">
        <v>116</v>
      </c>
      <c r="C41" s="84" t="s">
        <v>142</v>
      </c>
      <c r="D41" s="221"/>
      <c r="E41" s="221"/>
      <c r="F41" s="222">
        <f t="shared" si="1"/>
        <v>0</v>
      </c>
      <c r="G41" s="221"/>
      <c r="H41" s="221"/>
      <c r="I41" s="222">
        <f t="shared" si="2"/>
        <v>0</v>
      </c>
    </row>
    <row r="42" spans="1:9" ht="48" customHeight="1">
      <c r="A42" s="82">
        <v>33</v>
      </c>
      <c r="B42" s="83" t="s">
        <v>119</v>
      </c>
      <c r="C42" s="95" t="s">
        <v>143</v>
      </c>
      <c r="D42" s="228">
        <v>0</v>
      </c>
      <c r="E42" s="228">
        <v>0</v>
      </c>
      <c r="F42" s="222">
        <f t="shared" si="1"/>
        <v>0</v>
      </c>
      <c r="G42" s="228">
        <v>0</v>
      </c>
      <c r="H42" s="228">
        <v>0</v>
      </c>
      <c r="I42" s="222">
        <f t="shared" si="2"/>
        <v>0</v>
      </c>
    </row>
    <row r="43" spans="1:9" ht="48" customHeight="1">
      <c r="A43" s="82">
        <v>34</v>
      </c>
      <c r="B43" s="83" t="s">
        <v>121</v>
      </c>
      <c r="C43" s="95" t="s">
        <v>144</v>
      </c>
      <c r="D43" s="228">
        <v>0</v>
      </c>
      <c r="E43" s="228">
        <v>0</v>
      </c>
      <c r="F43" s="222">
        <f t="shared" si="1"/>
        <v>0</v>
      </c>
      <c r="G43" s="228">
        <v>0</v>
      </c>
      <c r="H43" s="228">
        <v>0</v>
      </c>
      <c r="I43" s="222">
        <f t="shared" si="2"/>
        <v>0</v>
      </c>
    </row>
    <row r="44" spans="1:9" s="73" customFormat="1" ht="48" customHeight="1">
      <c r="A44" s="82">
        <v>35</v>
      </c>
      <c r="B44" s="83" t="s">
        <v>123</v>
      </c>
      <c r="C44" s="95" t="s">
        <v>145</v>
      </c>
      <c r="D44" s="228">
        <v>0</v>
      </c>
      <c r="E44" s="228">
        <v>0</v>
      </c>
      <c r="F44" s="222">
        <f t="shared" si="1"/>
        <v>0</v>
      </c>
      <c r="G44" s="228">
        <v>0</v>
      </c>
      <c r="H44" s="228">
        <v>0</v>
      </c>
      <c r="I44" s="222">
        <f t="shared" si="2"/>
        <v>0</v>
      </c>
    </row>
    <row r="45" spans="1:9" s="218" customFormat="1" ht="48" customHeight="1">
      <c r="A45" s="74">
        <v>36</v>
      </c>
      <c r="B45" s="75" t="s">
        <v>52</v>
      </c>
      <c r="C45" s="76" t="s">
        <v>146</v>
      </c>
      <c r="D45" s="77">
        <f>SUM(D46:D48)</f>
        <v>0</v>
      </c>
      <c r="E45" s="77">
        <f>SUM(E46:E48)</f>
        <v>0</v>
      </c>
      <c r="F45" s="77">
        <f t="shared" si="1"/>
        <v>0</v>
      </c>
      <c r="G45" s="77">
        <f>SUM(G46:G48)</f>
        <v>0</v>
      </c>
      <c r="H45" s="77">
        <f>SUM(H46:H48)</f>
        <v>0</v>
      </c>
      <c r="I45" s="77">
        <f t="shared" si="2"/>
        <v>0</v>
      </c>
    </row>
    <row r="46" spans="1:9" s="230" customFormat="1" ht="48" customHeight="1">
      <c r="A46" s="82">
        <v>37</v>
      </c>
      <c r="B46" s="83" t="s">
        <v>98</v>
      </c>
      <c r="C46" s="99" t="s">
        <v>147</v>
      </c>
      <c r="D46" s="221"/>
      <c r="E46" s="221"/>
      <c r="F46" s="222">
        <f t="shared" si="1"/>
        <v>0</v>
      </c>
      <c r="G46" s="221"/>
      <c r="H46" s="221"/>
      <c r="I46" s="222">
        <f t="shared" si="2"/>
        <v>0</v>
      </c>
    </row>
    <row r="47" spans="1:9" ht="48" customHeight="1">
      <c r="A47" s="82">
        <v>38</v>
      </c>
      <c r="B47" s="83" t="s">
        <v>100</v>
      </c>
      <c r="C47" s="99" t="s">
        <v>148</v>
      </c>
      <c r="D47" s="221"/>
      <c r="E47" s="221"/>
      <c r="F47" s="222">
        <f t="shared" si="1"/>
        <v>0</v>
      </c>
      <c r="G47" s="221"/>
      <c r="H47" s="221"/>
      <c r="I47" s="222">
        <f t="shared" si="2"/>
        <v>0</v>
      </c>
    </row>
    <row r="48" spans="1:9" s="73" customFormat="1" ht="48" customHeight="1">
      <c r="A48" s="82">
        <v>39</v>
      </c>
      <c r="B48" s="83" t="s">
        <v>102</v>
      </c>
      <c r="C48" s="99" t="s">
        <v>149</v>
      </c>
      <c r="D48" s="221"/>
      <c r="E48" s="221"/>
      <c r="F48" s="222">
        <f t="shared" si="1"/>
        <v>0</v>
      </c>
      <c r="G48" s="221"/>
      <c r="H48" s="221"/>
      <c r="I48" s="222">
        <f t="shared" si="2"/>
        <v>0</v>
      </c>
    </row>
    <row r="49" spans="1:9" s="218" customFormat="1" ht="48" customHeight="1">
      <c r="A49" s="74">
        <v>40</v>
      </c>
      <c r="B49" s="75" t="s">
        <v>55</v>
      </c>
      <c r="C49" s="76" t="s">
        <v>150</v>
      </c>
      <c r="D49" s="77">
        <f>SUM(D50:D55)</f>
        <v>550</v>
      </c>
      <c r="E49" s="77">
        <f>SUM(E50:E55)</f>
        <v>0</v>
      </c>
      <c r="F49" s="77">
        <f>SUM(F50:F55)</f>
        <v>550</v>
      </c>
      <c r="G49" s="77">
        <v>2207</v>
      </c>
      <c r="H49" s="77">
        <v>4538</v>
      </c>
      <c r="I49" s="77">
        <v>6745</v>
      </c>
    </row>
    <row r="50" spans="1:9" s="226" customFormat="1" ht="48" customHeight="1">
      <c r="A50" s="89">
        <v>41</v>
      </c>
      <c r="B50" s="83" t="s">
        <v>98</v>
      </c>
      <c r="C50" s="101" t="s">
        <v>151</v>
      </c>
      <c r="D50" s="224"/>
      <c r="E50" s="224"/>
      <c r="F50" s="225"/>
      <c r="G50" s="224">
        <v>1657</v>
      </c>
      <c r="H50" s="224">
        <v>4538</v>
      </c>
      <c r="I50" s="225">
        <v>6195</v>
      </c>
    </row>
    <row r="51" spans="1:9" ht="48" customHeight="1">
      <c r="A51" s="82">
        <v>42</v>
      </c>
      <c r="B51" s="83" t="s">
        <v>100</v>
      </c>
      <c r="C51" s="101" t="s">
        <v>152</v>
      </c>
      <c r="D51" s="221"/>
      <c r="E51" s="221"/>
      <c r="F51" s="222">
        <f t="shared" si="1"/>
        <v>0</v>
      </c>
      <c r="G51" s="221"/>
      <c r="H51" s="221"/>
      <c r="I51" s="222">
        <f>H51+G51</f>
        <v>0</v>
      </c>
    </row>
    <row r="52" spans="1:9" ht="48" customHeight="1">
      <c r="A52" s="82">
        <v>43</v>
      </c>
      <c r="B52" s="83" t="s">
        <v>102</v>
      </c>
      <c r="C52" s="101" t="s">
        <v>153</v>
      </c>
      <c r="D52" s="221"/>
      <c r="E52" s="228"/>
      <c r="F52" s="222"/>
      <c r="G52" s="221"/>
      <c r="H52" s="228"/>
      <c r="I52" s="222"/>
    </row>
    <row r="53" spans="1:9" ht="48" customHeight="1">
      <c r="A53" s="82">
        <v>44</v>
      </c>
      <c r="B53" s="83" t="s">
        <v>104</v>
      </c>
      <c r="C53" s="101" t="s">
        <v>154</v>
      </c>
      <c r="D53" s="221"/>
      <c r="E53" s="228"/>
      <c r="F53" s="222">
        <f t="shared" si="1"/>
        <v>0</v>
      </c>
      <c r="G53" s="221"/>
      <c r="H53" s="228"/>
      <c r="I53" s="222">
        <f aca="true" t="shared" si="3" ref="I53:I72">H53+G53</f>
        <v>0</v>
      </c>
    </row>
    <row r="54" spans="1:9" ht="48" customHeight="1">
      <c r="A54" s="82">
        <v>45</v>
      </c>
      <c r="B54" s="83" t="s">
        <v>106</v>
      </c>
      <c r="C54" s="102" t="s">
        <v>155</v>
      </c>
      <c r="D54" s="221">
        <v>550</v>
      </c>
      <c r="E54" s="221"/>
      <c r="F54" s="222">
        <f t="shared" si="1"/>
        <v>550</v>
      </c>
      <c r="G54" s="221">
        <v>550</v>
      </c>
      <c r="H54" s="221"/>
      <c r="I54" s="222">
        <f t="shared" si="3"/>
        <v>550</v>
      </c>
    </row>
    <row r="55" spans="1:9" ht="48" customHeight="1">
      <c r="A55" s="82">
        <v>46</v>
      </c>
      <c r="B55" s="83" t="s">
        <v>108</v>
      </c>
      <c r="C55" s="101" t="s">
        <v>156</v>
      </c>
      <c r="D55" s="221"/>
      <c r="E55" s="228">
        <v>0</v>
      </c>
      <c r="F55" s="222">
        <f t="shared" si="1"/>
        <v>0</v>
      </c>
      <c r="G55" s="221"/>
      <c r="H55" s="228">
        <v>0</v>
      </c>
      <c r="I55" s="222">
        <f t="shared" si="3"/>
        <v>0</v>
      </c>
    </row>
    <row r="56" spans="1:9" s="231" customFormat="1" ht="48" customHeight="1">
      <c r="A56" s="74">
        <v>47</v>
      </c>
      <c r="B56" s="75" t="s">
        <v>58</v>
      </c>
      <c r="C56" s="76" t="s">
        <v>157</v>
      </c>
      <c r="D56" s="77">
        <f>SUM(D57:D58)</f>
        <v>0</v>
      </c>
      <c r="E56" s="77">
        <f>SUM(E57:E58)</f>
        <v>0</v>
      </c>
      <c r="F56" s="77">
        <f t="shared" si="1"/>
        <v>0</v>
      </c>
      <c r="G56" s="77">
        <f>SUM(G57:G58)</f>
        <v>0</v>
      </c>
      <c r="H56" s="77">
        <f>SUM(H57:H58)</f>
        <v>0</v>
      </c>
      <c r="I56" s="77">
        <f t="shared" si="3"/>
        <v>0</v>
      </c>
    </row>
    <row r="57" spans="1:9" s="233" customFormat="1" ht="48" customHeight="1">
      <c r="A57" s="104">
        <v>48</v>
      </c>
      <c r="B57" s="105" t="s">
        <v>98</v>
      </c>
      <c r="C57" s="106" t="s">
        <v>158</v>
      </c>
      <c r="D57" s="232">
        <v>0</v>
      </c>
      <c r="E57" s="232">
        <v>0</v>
      </c>
      <c r="F57" s="222">
        <f t="shared" si="1"/>
        <v>0</v>
      </c>
      <c r="G57" s="232">
        <v>0</v>
      </c>
      <c r="H57" s="232">
        <v>0</v>
      </c>
      <c r="I57" s="222">
        <f t="shared" si="3"/>
        <v>0</v>
      </c>
    </row>
    <row r="58" spans="1:9" s="73" customFormat="1" ht="48" customHeight="1">
      <c r="A58" s="82">
        <v>49</v>
      </c>
      <c r="B58" s="105" t="s">
        <v>100</v>
      </c>
      <c r="C58" s="99" t="s">
        <v>159</v>
      </c>
      <c r="D58" s="221">
        <v>0</v>
      </c>
      <c r="E58" s="221"/>
      <c r="F58" s="222">
        <f t="shared" si="1"/>
        <v>0</v>
      </c>
      <c r="G58" s="221">
        <v>0</v>
      </c>
      <c r="H58" s="221"/>
      <c r="I58" s="222">
        <f t="shared" si="3"/>
        <v>0</v>
      </c>
    </row>
    <row r="59" spans="1:9" s="231" customFormat="1" ht="48" customHeight="1">
      <c r="A59" s="74">
        <v>50</v>
      </c>
      <c r="B59" s="75" t="s">
        <v>63</v>
      </c>
      <c r="C59" s="76" t="s">
        <v>160</v>
      </c>
      <c r="D59" s="77">
        <f>SUM(D60:D62)</f>
        <v>0</v>
      </c>
      <c r="E59" s="77">
        <f>SUM(E60:E62)</f>
        <v>0</v>
      </c>
      <c r="F59" s="77">
        <f t="shared" si="1"/>
        <v>0</v>
      </c>
      <c r="G59" s="77">
        <f>SUM(G60:G62)</f>
        <v>0</v>
      </c>
      <c r="H59" s="77">
        <f>SUM(H60:H62)</f>
        <v>0</v>
      </c>
      <c r="I59" s="77">
        <f t="shared" si="3"/>
        <v>0</v>
      </c>
    </row>
    <row r="60" spans="1:9" s="230" customFormat="1" ht="48" customHeight="1">
      <c r="A60" s="82">
        <v>51</v>
      </c>
      <c r="B60" s="83" t="s">
        <v>98</v>
      </c>
      <c r="C60" s="108" t="s">
        <v>161</v>
      </c>
      <c r="D60" s="222"/>
      <c r="E60" s="222"/>
      <c r="F60" s="222">
        <f t="shared" si="1"/>
        <v>0</v>
      </c>
      <c r="G60" s="222"/>
      <c r="H60" s="222"/>
      <c r="I60" s="222">
        <f t="shared" si="3"/>
        <v>0</v>
      </c>
    </row>
    <row r="61" spans="1:9" ht="48" customHeight="1">
      <c r="A61" s="82">
        <v>52</v>
      </c>
      <c r="B61" s="83" t="s">
        <v>100</v>
      </c>
      <c r="C61" s="109" t="s">
        <v>162</v>
      </c>
      <c r="D61" s="221"/>
      <c r="E61" s="221"/>
      <c r="F61" s="222">
        <f t="shared" si="1"/>
        <v>0</v>
      </c>
      <c r="G61" s="221"/>
      <c r="H61" s="221"/>
      <c r="I61" s="222">
        <f t="shared" si="3"/>
        <v>0</v>
      </c>
    </row>
    <row r="62" spans="1:9" s="73" customFormat="1" ht="48" customHeight="1">
      <c r="A62" s="82">
        <v>53</v>
      </c>
      <c r="B62" s="83" t="s">
        <v>102</v>
      </c>
      <c r="C62" s="109" t="s">
        <v>163</v>
      </c>
      <c r="D62" s="221"/>
      <c r="E62" s="221"/>
      <c r="F62" s="222">
        <f t="shared" si="1"/>
        <v>0</v>
      </c>
      <c r="G62" s="221"/>
      <c r="H62" s="221"/>
      <c r="I62" s="222">
        <f t="shared" si="3"/>
        <v>0</v>
      </c>
    </row>
    <row r="63" spans="1:9" s="218" customFormat="1" ht="48" customHeight="1">
      <c r="A63" s="74">
        <v>54</v>
      </c>
      <c r="B63" s="79"/>
      <c r="C63" s="76" t="s">
        <v>164</v>
      </c>
      <c r="D63" s="77">
        <f>D59+D56+D49+D45+D30+D10</f>
        <v>20026</v>
      </c>
      <c r="E63" s="77">
        <f>E59+E56+E49+E45+E30+E10</f>
        <v>0</v>
      </c>
      <c r="F63" s="77">
        <f t="shared" si="1"/>
        <v>20026</v>
      </c>
      <c r="G63" s="77">
        <f>G59+G56+G49+G45+G30+G10</f>
        <v>21683</v>
      </c>
      <c r="H63" s="77">
        <f>H59+H56+H49+H45+H30+H10</f>
        <v>4538</v>
      </c>
      <c r="I63" s="77">
        <f t="shared" si="3"/>
        <v>26221</v>
      </c>
    </row>
    <row r="64" spans="1:9" s="234" customFormat="1" ht="48" customHeight="1">
      <c r="A64" s="104">
        <v>55</v>
      </c>
      <c r="B64" s="110"/>
      <c r="C64" s="111"/>
      <c r="D64" s="232">
        <v>0</v>
      </c>
      <c r="E64" s="232">
        <v>0</v>
      </c>
      <c r="F64" s="222">
        <f t="shared" si="1"/>
        <v>0</v>
      </c>
      <c r="G64" s="232">
        <v>0</v>
      </c>
      <c r="H64" s="232">
        <v>0</v>
      </c>
      <c r="I64" s="222">
        <f t="shared" si="3"/>
        <v>0</v>
      </c>
    </row>
    <row r="65" spans="1:9" s="231" customFormat="1" ht="48" customHeight="1">
      <c r="A65" s="74">
        <v>56</v>
      </c>
      <c r="B65" s="75" t="s">
        <v>65</v>
      </c>
      <c r="C65" s="76" t="s">
        <v>165</v>
      </c>
      <c r="D65" s="77">
        <f>SUM(D66:D67)</f>
        <v>0</v>
      </c>
      <c r="E65" s="77">
        <f>SUM(E66:E67)</f>
        <v>0</v>
      </c>
      <c r="F65" s="77">
        <f t="shared" si="1"/>
        <v>0</v>
      </c>
      <c r="G65" s="77">
        <f>SUM(G66:G67)</f>
        <v>0</v>
      </c>
      <c r="H65" s="77">
        <f>SUM(H66:H67)</f>
        <v>0</v>
      </c>
      <c r="I65" s="77">
        <f t="shared" si="3"/>
        <v>0</v>
      </c>
    </row>
    <row r="66" spans="1:9" s="230" customFormat="1" ht="48" customHeight="1">
      <c r="A66" s="82">
        <v>57</v>
      </c>
      <c r="B66" s="83" t="s">
        <v>98</v>
      </c>
      <c r="C66" s="99" t="s">
        <v>166</v>
      </c>
      <c r="D66" s="221">
        <v>0</v>
      </c>
      <c r="E66" s="221">
        <v>0</v>
      </c>
      <c r="F66" s="222">
        <f t="shared" si="1"/>
        <v>0</v>
      </c>
      <c r="G66" s="221">
        <v>0</v>
      </c>
      <c r="H66" s="221">
        <v>0</v>
      </c>
      <c r="I66" s="222">
        <f t="shared" si="3"/>
        <v>0</v>
      </c>
    </row>
    <row r="67" spans="1:9" s="73" customFormat="1" ht="48" customHeight="1">
      <c r="A67" s="82">
        <v>58</v>
      </c>
      <c r="B67" s="83" t="s">
        <v>100</v>
      </c>
      <c r="C67" s="99" t="s">
        <v>167</v>
      </c>
      <c r="D67" s="221">
        <v>0</v>
      </c>
      <c r="E67" s="221">
        <v>0</v>
      </c>
      <c r="F67" s="222">
        <f t="shared" si="1"/>
        <v>0</v>
      </c>
      <c r="G67" s="221">
        <v>0</v>
      </c>
      <c r="H67" s="221">
        <v>0</v>
      </c>
      <c r="I67" s="222">
        <f t="shared" si="3"/>
        <v>0</v>
      </c>
    </row>
    <row r="68" spans="1:9" s="231" customFormat="1" ht="48" customHeight="1">
      <c r="A68" s="74">
        <v>59</v>
      </c>
      <c r="B68" s="75" t="s">
        <v>70</v>
      </c>
      <c r="C68" s="76" t="s">
        <v>168</v>
      </c>
      <c r="D68" s="77">
        <f>SUM(D69:D70)</f>
        <v>0</v>
      </c>
      <c r="E68" s="77">
        <f>SUM(E69:E70)</f>
        <v>0</v>
      </c>
      <c r="F68" s="77">
        <f t="shared" si="1"/>
        <v>0</v>
      </c>
      <c r="G68" s="77">
        <f>SUM(G69:G70)</f>
        <v>0</v>
      </c>
      <c r="H68" s="77">
        <f>SUM(H69:H70)</f>
        <v>0</v>
      </c>
      <c r="I68" s="77">
        <f t="shared" si="3"/>
        <v>0</v>
      </c>
    </row>
    <row r="69" spans="1:9" s="230" customFormat="1" ht="48" customHeight="1">
      <c r="A69" s="82">
        <v>60</v>
      </c>
      <c r="B69" s="83" t="s">
        <v>98</v>
      </c>
      <c r="C69" s="99" t="s">
        <v>169</v>
      </c>
      <c r="D69" s="221"/>
      <c r="E69" s="221">
        <v>0</v>
      </c>
      <c r="F69" s="222">
        <f t="shared" si="1"/>
        <v>0</v>
      </c>
      <c r="G69" s="221"/>
      <c r="H69" s="221">
        <v>0</v>
      </c>
      <c r="I69" s="222">
        <f t="shared" si="3"/>
        <v>0</v>
      </c>
    </row>
    <row r="70" spans="1:9" s="73" customFormat="1" ht="48" customHeight="1">
      <c r="A70" s="82">
        <v>61</v>
      </c>
      <c r="B70" s="83" t="s">
        <v>100</v>
      </c>
      <c r="C70" s="99" t="s">
        <v>170</v>
      </c>
      <c r="D70" s="221">
        <v>0</v>
      </c>
      <c r="E70" s="221">
        <v>0</v>
      </c>
      <c r="F70" s="222">
        <f t="shared" si="1"/>
        <v>0</v>
      </c>
      <c r="G70" s="221">
        <v>0</v>
      </c>
      <c r="H70" s="221">
        <v>0</v>
      </c>
      <c r="I70" s="222">
        <f t="shared" si="3"/>
        <v>0</v>
      </c>
    </row>
    <row r="71" spans="1:9" s="231" customFormat="1" ht="48" customHeight="1">
      <c r="A71" s="74">
        <v>62</v>
      </c>
      <c r="B71" s="75"/>
      <c r="C71" s="76" t="s">
        <v>171</v>
      </c>
      <c r="D71" s="77">
        <f>D63+D65+D68</f>
        <v>20026</v>
      </c>
      <c r="E71" s="77">
        <f>E63+E65+E68</f>
        <v>0</v>
      </c>
      <c r="F71" s="77">
        <f t="shared" si="1"/>
        <v>20026</v>
      </c>
      <c r="G71" s="77">
        <f>G63+G65+G68</f>
        <v>21683</v>
      </c>
      <c r="H71" s="77">
        <f>H63+H65+H68</f>
        <v>4538</v>
      </c>
      <c r="I71" s="77">
        <f t="shared" si="3"/>
        <v>26221</v>
      </c>
    </row>
    <row r="72" spans="1:9" s="235" customFormat="1" ht="48" customHeight="1">
      <c r="A72" s="82">
        <v>63</v>
      </c>
      <c r="B72" s="94"/>
      <c r="C72" s="95" t="s">
        <v>172</v>
      </c>
      <c r="D72" s="221"/>
      <c r="E72" s="221"/>
      <c r="F72" s="228">
        <f>E72+D72</f>
        <v>0</v>
      </c>
      <c r="G72" s="221"/>
      <c r="H72" s="221"/>
      <c r="I72" s="228">
        <f t="shared" si="3"/>
        <v>0</v>
      </c>
    </row>
    <row r="73" spans="1:9" s="218" customFormat="1" ht="48" customHeight="1">
      <c r="A73" s="74">
        <v>64</v>
      </c>
      <c r="B73" s="75"/>
      <c r="C73" s="76" t="s">
        <v>173</v>
      </c>
      <c r="D73" s="77">
        <f aca="true" t="shared" si="4" ref="D73:I73">D72+D71</f>
        <v>20026</v>
      </c>
      <c r="E73" s="77">
        <f t="shared" si="4"/>
        <v>0</v>
      </c>
      <c r="F73" s="77">
        <f t="shared" si="4"/>
        <v>20026</v>
      </c>
      <c r="G73" s="77">
        <f t="shared" si="4"/>
        <v>21683</v>
      </c>
      <c r="H73" s="77">
        <f t="shared" si="4"/>
        <v>4538</v>
      </c>
      <c r="I73" s="77">
        <f t="shared" si="4"/>
        <v>26221</v>
      </c>
    </row>
    <row r="74" spans="1:9" ht="20.25">
      <c r="A74" s="291"/>
      <c r="B74" s="292"/>
      <c r="C74" s="230"/>
      <c r="D74" s="230"/>
      <c r="E74" s="230"/>
      <c r="F74" s="229"/>
      <c r="G74" s="230"/>
      <c r="H74" s="230"/>
      <c r="I74" s="229"/>
    </row>
    <row r="75" spans="4:7" ht="20.25">
      <c r="D75" s="118"/>
      <c r="G75" s="118"/>
    </row>
    <row r="76" spans="4:7" ht="20.25">
      <c r="D76" s="119"/>
      <c r="G76" s="119"/>
    </row>
    <row r="78" ht="20.25">
      <c r="B78" s="120"/>
    </row>
  </sheetData>
  <sheetProtection selectLockedCells="1" selectUnlockedCells="1"/>
  <mergeCells count="9">
    <mergeCell ref="A1:I1"/>
    <mergeCell ref="A2:I2"/>
    <mergeCell ref="A3:I3"/>
    <mergeCell ref="A4:I4"/>
    <mergeCell ref="A5:A9"/>
    <mergeCell ref="B5:C5"/>
    <mergeCell ref="B6:C9"/>
    <mergeCell ref="D7:F9"/>
    <mergeCell ref="G7:I9"/>
  </mergeCells>
  <printOptions horizontalCentered="1"/>
  <pageMargins left="1.417361111111111" right="0.7875" top="0.9840277777777777" bottom="0.9840277777777777" header="0.5118055555555555" footer="0.5118055555555555"/>
  <pageSetup horizontalDpi="300" verticalDpi="300" orientation="portrait" paperSize="9" scale="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3">
      <selection activeCell="E33" sqref="E33"/>
    </sheetView>
  </sheetViews>
  <sheetFormatPr defaultColWidth="9.00390625" defaultRowHeight="12.75"/>
  <cols>
    <col min="1" max="1" width="17.75390625" style="121" customWidth="1"/>
    <col min="2" max="2" width="16.625" style="122" customWidth="1"/>
    <col min="3" max="3" width="72.75390625" style="122" customWidth="1"/>
    <col min="4" max="5" width="32.25390625" style="122" customWidth="1"/>
    <col min="6" max="6" width="1.00390625" style="122" customWidth="1"/>
    <col min="7" max="7" width="0.74609375" style="122" customWidth="1"/>
    <col min="8" max="16384" width="9.125" style="122" customWidth="1"/>
  </cols>
  <sheetData>
    <row r="1" spans="1:5" ht="27.75">
      <c r="A1" s="474" t="s">
        <v>357</v>
      </c>
      <c r="B1" s="474"/>
      <c r="C1" s="474"/>
      <c r="D1" s="474"/>
      <c r="E1" s="474"/>
    </row>
    <row r="2" spans="1:7" ht="55.5" customHeight="1">
      <c r="A2" s="496" t="s">
        <v>358</v>
      </c>
      <c r="B2" s="496"/>
      <c r="C2" s="496"/>
      <c r="D2" s="496"/>
      <c r="E2" s="496"/>
      <c r="F2" s="123"/>
      <c r="G2" s="123"/>
    </row>
    <row r="3" spans="1:5" ht="24" customHeight="1">
      <c r="A3" s="124"/>
      <c r="B3" s="125"/>
      <c r="C3" s="125"/>
      <c r="D3" s="126"/>
      <c r="E3" s="126"/>
    </row>
    <row r="4" spans="1:5" ht="26.25" customHeight="1">
      <c r="A4" s="497" t="s">
        <v>30</v>
      </c>
      <c r="B4" s="498" t="s">
        <v>176</v>
      </c>
      <c r="C4" s="498"/>
      <c r="D4" s="293" t="s">
        <v>177</v>
      </c>
      <c r="E4" s="293" t="s">
        <v>19</v>
      </c>
    </row>
    <row r="5" spans="1:10" s="130" customFormat="1" ht="25.5">
      <c r="A5" s="497"/>
      <c r="B5" s="450" t="s">
        <v>178</v>
      </c>
      <c r="C5" s="450"/>
      <c r="D5" s="127" t="s">
        <v>179</v>
      </c>
      <c r="E5" s="127" t="s">
        <v>359</v>
      </c>
      <c r="F5" s="129"/>
      <c r="G5" s="129"/>
      <c r="H5" s="129"/>
      <c r="I5" s="129"/>
      <c r="J5" s="129"/>
    </row>
    <row r="6" spans="1:10" s="134" customFormat="1" ht="25.5">
      <c r="A6" s="127">
        <v>1</v>
      </c>
      <c r="B6" s="127" t="s">
        <v>46</v>
      </c>
      <c r="C6" s="131" t="s">
        <v>181</v>
      </c>
      <c r="D6" s="132">
        <f>SUM(D7+D14+D30)</f>
        <v>24768</v>
      </c>
      <c r="E6" s="132">
        <v>24913</v>
      </c>
      <c r="F6" s="133"/>
      <c r="G6" s="133"/>
      <c r="H6" s="133"/>
      <c r="I6" s="133"/>
      <c r="J6" s="133"/>
    </row>
    <row r="7" spans="1:5" s="134" customFormat="1" ht="51">
      <c r="A7" s="127">
        <v>2</v>
      </c>
      <c r="B7" s="135" t="s">
        <v>182</v>
      </c>
      <c r="C7" s="131" t="s">
        <v>183</v>
      </c>
      <c r="D7" s="132">
        <f>SUM(D8:D13)</f>
        <v>20005</v>
      </c>
      <c r="E7" s="132">
        <f>SUM(E8:E13)</f>
        <v>20005</v>
      </c>
    </row>
    <row r="8" spans="1:5" ht="26.25">
      <c r="A8" s="136">
        <v>3</v>
      </c>
      <c r="B8" s="137" t="s">
        <v>184</v>
      </c>
      <c r="C8" s="138" t="s">
        <v>185</v>
      </c>
      <c r="D8" s="237">
        <v>17557</v>
      </c>
      <c r="E8" s="237">
        <v>17557</v>
      </c>
    </row>
    <row r="9" spans="1:5" ht="26.25">
      <c r="A9" s="136">
        <v>4</v>
      </c>
      <c r="B9" s="137" t="s">
        <v>186</v>
      </c>
      <c r="C9" s="138" t="s">
        <v>187</v>
      </c>
      <c r="D9" s="237"/>
      <c r="E9" s="237"/>
    </row>
    <row r="10" spans="1:5" ht="26.25">
      <c r="A10" s="136">
        <v>5</v>
      </c>
      <c r="B10" s="137" t="s">
        <v>188</v>
      </c>
      <c r="C10" s="138" t="s">
        <v>189</v>
      </c>
      <c r="D10" s="237"/>
      <c r="E10" s="237"/>
    </row>
    <row r="11" spans="1:5" ht="52.5">
      <c r="A11" s="136">
        <v>6</v>
      </c>
      <c r="B11" s="137" t="s">
        <v>190</v>
      </c>
      <c r="C11" s="138" t="s">
        <v>360</v>
      </c>
      <c r="D11" s="237">
        <v>2448</v>
      </c>
      <c r="E11" s="237">
        <v>2448</v>
      </c>
    </row>
    <row r="12" spans="1:5" ht="52.5">
      <c r="A12" s="136">
        <v>7</v>
      </c>
      <c r="B12" s="137" t="s">
        <v>192</v>
      </c>
      <c r="C12" s="138" t="s">
        <v>193</v>
      </c>
      <c r="D12" s="237">
        <v>0</v>
      </c>
      <c r="E12" s="237">
        <v>0</v>
      </c>
    </row>
    <row r="13" spans="1:5" ht="26.25">
      <c r="A13" s="136">
        <v>8</v>
      </c>
      <c r="B13" s="137" t="s">
        <v>194</v>
      </c>
      <c r="C13" s="138" t="s">
        <v>195</v>
      </c>
      <c r="D13" s="237"/>
      <c r="E13" s="237"/>
    </row>
    <row r="14" spans="1:9" s="134" customFormat="1" ht="25.5">
      <c r="A14" s="127">
        <v>9</v>
      </c>
      <c r="B14" s="135" t="s">
        <v>196</v>
      </c>
      <c r="C14" s="131" t="s">
        <v>197</v>
      </c>
      <c r="D14" s="132">
        <f>SUM(D15:D29)</f>
        <v>3683</v>
      </c>
      <c r="E14" s="132">
        <v>3828</v>
      </c>
      <c r="I14" s="140"/>
    </row>
    <row r="15" spans="1:8" ht="26.25">
      <c r="A15" s="136">
        <v>10</v>
      </c>
      <c r="B15" s="137" t="s">
        <v>198</v>
      </c>
      <c r="C15" s="138" t="s">
        <v>199</v>
      </c>
      <c r="D15" s="237">
        <v>0</v>
      </c>
      <c r="E15" s="237">
        <v>0</v>
      </c>
      <c r="H15" s="141"/>
    </row>
    <row r="16" spans="1:5" ht="26.25">
      <c r="A16" s="136">
        <v>11</v>
      </c>
      <c r="B16" s="137" t="s">
        <v>200</v>
      </c>
      <c r="C16" s="138" t="s">
        <v>201</v>
      </c>
      <c r="D16" s="237">
        <v>94</v>
      </c>
      <c r="E16" s="237">
        <v>94</v>
      </c>
    </row>
    <row r="17" spans="1:5" ht="26.25">
      <c r="A17" s="136">
        <v>12</v>
      </c>
      <c r="B17" s="137" t="s">
        <v>202</v>
      </c>
      <c r="C17" s="142" t="s">
        <v>203</v>
      </c>
      <c r="D17" s="237">
        <v>1350</v>
      </c>
      <c r="E17" s="237">
        <v>1350</v>
      </c>
    </row>
    <row r="18" spans="1:5" ht="26.25">
      <c r="A18" s="136">
        <v>13</v>
      </c>
      <c r="B18" s="137" t="s">
        <v>204</v>
      </c>
      <c r="C18" s="138" t="s">
        <v>205</v>
      </c>
      <c r="D18" s="237"/>
      <c r="E18" s="237"/>
    </row>
    <row r="19" spans="1:8" ht="26.25">
      <c r="A19" s="136">
        <v>14</v>
      </c>
      <c r="B19" s="137" t="s">
        <v>206</v>
      </c>
      <c r="C19" s="138" t="s">
        <v>207</v>
      </c>
      <c r="D19" s="237">
        <v>0</v>
      </c>
      <c r="E19" s="237">
        <v>145</v>
      </c>
      <c r="H19" s="141"/>
    </row>
    <row r="20" spans="1:5" ht="52.5">
      <c r="A20" s="136">
        <v>15</v>
      </c>
      <c r="B20" s="137" t="s">
        <v>208</v>
      </c>
      <c r="C20" s="138" t="s">
        <v>209</v>
      </c>
      <c r="D20" s="237"/>
      <c r="E20" s="237"/>
    </row>
    <row r="21" spans="1:5" ht="52.5">
      <c r="A21" s="136">
        <v>16</v>
      </c>
      <c r="B21" s="137" t="s">
        <v>210</v>
      </c>
      <c r="C21" s="143" t="s">
        <v>211</v>
      </c>
      <c r="D21" s="237">
        <v>565</v>
      </c>
      <c r="E21" s="237">
        <v>565</v>
      </c>
    </row>
    <row r="22" spans="1:8" ht="26.25">
      <c r="A22" s="136">
        <v>17</v>
      </c>
      <c r="B22" s="137" t="s">
        <v>212</v>
      </c>
      <c r="C22" s="138" t="s">
        <v>213</v>
      </c>
      <c r="D22" s="237"/>
      <c r="E22" s="237"/>
      <c r="H22" s="141"/>
    </row>
    <row r="23" spans="1:5" ht="26.25">
      <c r="A23" s="136">
        <v>18</v>
      </c>
      <c r="B23" s="137" t="s">
        <v>214</v>
      </c>
      <c r="C23" s="138" t="s">
        <v>215</v>
      </c>
      <c r="D23" s="237">
        <v>0</v>
      </c>
      <c r="E23" s="237">
        <v>0</v>
      </c>
    </row>
    <row r="24" spans="1:5" ht="52.5">
      <c r="A24" s="136">
        <v>19</v>
      </c>
      <c r="B24" s="137" t="s">
        <v>216</v>
      </c>
      <c r="C24" s="143" t="s">
        <v>217</v>
      </c>
      <c r="D24" s="237">
        <v>50</v>
      </c>
      <c r="E24" s="237">
        <v>50</v>
      </c>
    </row>
    <row r="25" spans="1:5" ht="26.25">
      <c r="A25" s="136">
        <v>20</v>
      </c>
      <c r="B25" s="137" t="s">
        <v>218</v>
      </c>
      <c r="C25" s="138" t="s">
        <v>219</v>
      </c>
      <c r="D25" s="237"/>
      <c r="E25" s="237"/>
    </row>
    <row r="26" spans="1:5" ht="26.25">
      <c r="A26" s="136">
        <v>21</v>
      </c>
      <c r="B26" s="137" t="s">
        <v>220</v>
      </c>
      <c r="C26" s="138" t="s">
        <v>221</v>
      </c>
      <c r="D26" s="237"/>
      <c r="E26" s="237"/>
    </row>
    <row r="27" spans="1:5" ht="26.25">
      <c r="A27" s="136">
        <v>22</v>
      </c>
      <c r="B27" s="137" t="s">
        <v>222</v>
      </c>
      <c r="C27" s="142" t="s">
        <v>223</v>
      </c>
      <c r="D27" s="237">
        <v>1612</v>
      </c>
      <c r="E27" s="237">
        <v>1612</v>
      </c>
    </row>
    <row r="28" spans="1:5" ht="26.25">
      <c r="A28" s="136">
        <v>23</v>
      </c>
      <c r="B28" s="137" t="s">
        <v>224</v>
      </c>
      <c r="C28" s="138" t="s">
        <v>225</v>
      </c>
      <c r="D28" s="237">
        <v>0</v>
      </c>
      <c r="E28" s="237">
        <v>0</v>
      </c>
    </row>
    <row r="29" spans="1:10" ht="52.5">
      <c r="A29" s="136">
        <v>24</v>
      </c>
      <c r="B29" s="137" t="s">
        <v>226</v>
      </c>
      <c r="C29" s="143" t="s">
        <v>227</v>
      </c>
      <c r="D29" s="237">
        <v>12</v>
      </c>
      <c r="E29" s="237">
        <v>12</v>
      </c>
      <c r="J29" s="122" t="s">
        <v>228</v>
      </c>
    </row>
    <row r="30" spans="1:5" s="134" customFormat="1" ht="25.5">
      <c r="A30" s="127">
        <v>25</v>
      </c>
      <c r="B30" s="135" t="s">
        <v>229</v>
      </c>
      <c r="C30" s="131" t="s">
        <v>230</v>
      </c>
      <c r="D30" s="132">
        <f>SUM(D31:D33)</f>
        <v>1080</v>
      </c>
      <c r="E30" s="132">
        <f>SUM(E31:E33)</f>
        <v>1080</v>
      </c>
    </row>
    <row r="31" spans="1:5" ht="26.25">
      <c r="A31" s="136">
        <v>26</v>
      </c>
      <c r="B31" s="137" t="s">
        <v>231</v>
      </c>
      <c r="C31" s="138" t="s">
        <v>232</v>
      </c>
      <c r="D31" s="237">
        <v>360</v>
      </c>
      <c r="E31" s="237">
        <v>360</v>
      </c>
    </row>
    <row r="32" spans="1:5" ht="26.25">
      <c r="A32" s="136">
        <v>27</v>
      </c>
      <c r="B32" s="137" t="s">
        <v>233</v>
      </c>
      <c r="C32" s="138" t="s">
        <v>234</v>
      </c>
      <c r="D32" s="237">
        <v>0</v>
      </c>
      <c r="E32" s="237">
        <v>0</v>
      </c>
    </row>
    <row r="33" spans="1:5" ht="52.5">
      <c r="A33" s="136">
        <v>28</v>
      </c>
      <c r="B33" s="137" t="s">
        <v>235</v>
      </c>
      <c r="C33" s="138" t="s">
        <v>236</v>
      </c>
      <c r="D33" s="237">
        <v>720</v>
      </c>
      <c r="E33" s="237">
        <v>720</v>
      </c>
    </row>
    <row r="34" spans="1:5" s="134" customFormat="1" ht="51">
      <c r="A34" s="127">
        <v>29</v>
      </c>
      <c r="B34" s="127" t="s">
        <v>49</v>
      </c>
      <c r="C34" s="131" t="s">
        <v>237</v>
      </c>
      <c r="D34" s="132">
        <v>6740</v>
      </c>
      <c r="E34" s="132">
        <v>6781</v>
      </c>
    </row>
    <row r="35" spans="4:5" ht="12.75">
      <c r="D35" s="144"/>
      <c r="E35" s="144"/>
    </row>
  </sheetData>
  <sheetProtection selectLockedCells="1" selectUnlockedCells="1"/>
  <mergeCells count="5">
    <mergeCell ref="A1:E1"/>
    <mergeCell ref="A2:E2"/>
    <mergeCell ref="A4:A5"/>
    <mergeCell ref="B4:C4"/>
    <mergeCell ref="B5:C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50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9">
      <selection activeCell="E41" sqref="E41"/>
    </sheetView>
  </sheetViews>
  <sheetFormatPr defaultColWidth="9.00390625" defaultRowHeight="12.75"/>
  <cols>
    <col min="1" max="1" width="12.25390625" style="294" customWidth="1"/>
    <col min="2" max="2" width="11.75390625" style="146" customWidth="1"/>
    <col min="3" max="3" width="64.875" style="122" customWidth="1"/>
    <col min="4" max="5" width="18.75390625" style="147" customWidth="1"/>
    <col min="6" max="7" width="0.6171875" style="122" customWidth="1"/>
    <col min="8" max="16384" width="9.125" style="122" customWidth="1"/>
  </cols>
  <sheetData>
    <row r="1" spans="1:7" ht="20.25">
      <c r="A1" s="448" t="s">
        <v>361</v>
      </c>
      <c r="B1" s="448"/>
      <c r="C1" s="448"/>
      <c r="D1" s="448"/>
      <c r="E1" s="448"/>
      <c r="F1" s="149"/>
      <c r="G1" s="149"/>
    </row>
    <row r="2" spans="1:9" s="153" customFormat="1" ht="49.5" customHeight="1">
      <c r="A2" s="499" t="s">
        <v>362</v>
      </c>
      <c r="B2" s="499"/>
      <c r="C2" s="499"/>
      <c r="D2" s="499"/>
      <c r="E2" s="499"/>
      <c r="F2" s="152"/>
      <c r="G2" s="152"/>
      <c r="I2" s="154"/>
    </row>
    <row r="3" spans="1:9" s="153" customFormat="1" ht="49.5" customHeight="1">
      <c r="A3" s="500" t="s">
        <v>30</v>
      </c>
      <c r="B3" s="501" t="s">
        <v>17</v>
      </c>
      <c r="C3" s="501"/>
      <c r="D3" s="296" t="s">
        <v>18</v>
      </c>
      <c r="E3" s="296" t="s">
        <v>19</v>
      </c>
      <c r="F3" s="158"/>
      <c r="G3" s="158"/>
      <c r="I3" s="154"/>
    </row>
    <row r="4" spans="1:7" ht="40.5" customHeight="1">
      <c r="A4" s="500"/>
      <c r="B4" s="479" t="s">
        <v>240</v>
      </c>
      <c r="C4" s="479"/>
      <c r="D4" s="240" t="s">
        <v>94</v>
      </c>
      <c r="E4" s="240" t="s">
        <v>354</v>
      </c>
      <c r="F4" s="146"/>
      <c r="G4" s="146"/>
    </row>
    <row r="5" spans="1:5" s="164" customFormat="1" ht="20.25">
      <c r="A5" s="241">
        <v>1</v>
      </c>
      <c r="B5" s="241" t="s">
        <v>46</v>
      </c>
      <c r="C5" s="297" t="s">
        <v>241</v>
      </c>
      <c r="D5" s="298">
        <f>SUM(D6+D17+D29+D35)</f>
        <v>23828</v>
      </c>
      <c r="E5" s="298">
        <v>25902</v>
      </c>
    </row>
    <row r="6" spans="1:5" s="169" customFormat="1" ht="20.25">
      <c r="A6" s="239">
        <v>2</v>
      </c>
      <c r="B6" s="299"/>
      <c r="C6" s="300" t="s">
        <v>242</v>
      </c>
      <c r="D6" s="301">
        <f>SUM(D7:D16)</f>
        <v>11391</v>
      </c>
      <c r="E6" s="301">
        <v>12981</v>
      </c>
    </row>
    <row r="7" spans="1:5" ht="20.25">
      <c r="A7" s="302">
        <v>3</v>
      </c>
      <c r="B7" s="303" t="s">
        <v>98</v>
      </c>
      <c r="C7" s="304" t="s">
        <v>243</v>
      </c>
      <c r="D7" s="303">
        <v>9861</v>
      </c>
      <c r="E7" s="303">
        <v>10194</v>
      </c>
    </row>
    <row r="8" spans="1:5" ht="20.25">
      <c r="A8" s="302">
        <v>4</v>
      </c>
      <c r="B8" s="303" t="s">
        <v>100</v>
      </c>
      <c r="C8" s="304" t="s">
        <v>244</v>
      </c>
      <c r="D8" s="303">
        <v>490</v>
      </c>
      <c r="E8" s="303">
        <v>490</v>
      </c>
    </row>
    <row r="9" spans="1:5" ht="20.25">
      <c r="A9" s="302">
        <v>5</v>
      </c>
      <c r="B9" s="303" t="s">
        <v>102</v>
      </c>
      <c r="C9" s="304" t="s">
        <v>245</v>
      </c>
      <c r="D9" s="303">
        <v>30</v>
      </c>
      <c r="E9" s="303">
        <v>30</v>
      </c>
    </row>
    <row r="10" spans="1:5" ht="20.25">
      <c r="A10" s="302">
        <v>6</v>
      </c>
      <c r="B10" s="303" t="s">
        <v>104</v>
      </c>
      <c r="C10" s="304" t="s">
        <v>246</v>
      </c>
      <c r="D10" s="303">
        <v>30</v>
      </c>
      <c r="E10" s="303">
        <v>30</v>
      </c>
    </row>
    <row r="11" spans="1:5" ht="20.25">
      <c r="A11" s="302">
        <v>7</v>
      </c>
      <c r="B11" s="303" t="s">
        <v>106</v>
      </c>
      <c r="C11" s="304" t="s">
        <v>247</v>
      </c>
      <c r="D11" s="303">
        <v>0</v>
      </c>
      <c r="E11" s="303">
        <v>0</v>
      </c>
    </row>
    <row r="12" spans="1:5" ht="20.25">
      <c r="A12" s="302">
        <v>8</v>
      </c>
      <c r="B12" s="303" t="s">
        <v>108</v>
      </c>
      <c r="C12" s="304" t="s">
        <v>248</v>
      </c>
      <c r="D12" s="303">
        <v>0</v>
      </c>
      <c r="E12" s="303">
        <v>0</v>
      </c>
    </row>
    <row r="13" spans="1:5" ht="20.25">
      <c r="A13" s="302">
        <v>9</v>
      </c>
      <c r="B13" s="303" t="s">
        <v>112</v>
      </c>
      <c r="C13" s="304" t="s">
        <v>249</v>
      </c>
      <c r="D13" s="303">
        <v>100</v>
      </c>
      <c r="E13" s="303">
        <v>100</v>
      </c>
    </row>
    <row r="14" spans="1:5" ht="40.5">
      <c r="A14" s="302">
        <v>10</v>
      </c>
      <c r="B14" s="303" t="s">
        <v>114</v>
      </c>
      <c r="C14" s="304" t="s">
        <v>363</v>
      </c>
      <c r="D14" s="303">
        <v>50</v>
      </c>
      <c r="E14" s="303">
        <v>115</v>
      </c>
    </row>
    <row r="15" spans="1:5" ht="20.25">
      <c r="A15" s="302">
        <v>11</v>
      </c>
      <c r="B15" s="303" t="s">
        <v>116</v>
      </c>
      <c r="C15" s="304" t="s">
        <v>251</v>
      </c>
      <c r="D15" s="303">
        <v>280</v>
      </c>
      <c r="E15" s="303">
        <v>280</v>
      </c>
    </row>
    <row r="16" spans="1:5" ht="20.25">
      <c r="A16" s="302">
        <v>12</v>
      </c>
      <c r="B16" s="303" t="s">
        <v>119</v>
      </c>
      <c r="C16" s="304" t="s">
        <v>252</v>
      </c>
      <c r="D16" s="303">
        <v>550</v>
      </c>
      <c r="E16" s="303">
        <v>1742</v>
      </c>
    </row>
    <row r="17" spans="1:5" s="169" customFormat="1" ht="20.25">
      <c r="A17" s="239">
        <v>13</v>
      </c>
      <c r="B17" s="299"/>
      <c r="C17" s="300" t="s">
        <v>253</v>
      </c>
      <c r="D17" s="301">
        <f>SUM(D18:D28)</f>
        <v>5504</v>
      </c>
      <c r="E17" s="301">
        <v>5904</v>
      </c>
    </row>
    <row r="18" spans="1:5" ht="20.25">
      <c r="A18" s="302">
        <v>14</v>
      </c>
      <c r="B18" s="303" t="s">
        <v>121</v>
      </c>
      <c r="C18" s="304" t="s">
        <v>254</v>
      </c>
      <c r="D18" s="303">
        <v>275</v>
      </c>
      <c r="E18" s="303">
        <v>275</v>
      </c>
    </row>
    <row r="19" spans="1:5" ht="20.25">
      <c r="A19" s="302">
        <v>15</v>
      </c>
      <c r="B19" s="303" t="s">
        <v>123</v>
      </c>
      <c r="C19" s="304" t="s">
        <v>255</v>
      </c>
      <c r="D19" s="303">
        <v>0</v>
      </c>
      <c r="E19" s="303">
        <v>0</v>
      </c>
    </row>
    <row r="20" spans="1:5" ht="20.25">
      <c r="A20" s="302">
        <v>16</v>
      </c>
      <c r="B20" s="303" t="s">
        <v>125</v>
      </c>
      <c r="C20" s="304" t="s">
        <v>256</v>
      </c>
      <c r="D20" s="303">
        <v>0</v>
      </c>
      <c r="E20" s="303">
        <v>0</v>
      </c>
    </row>
    <row r="21" spans="1:5" ht="20.25">
      <c r="A21" s="302">
        <v>17</v>
      </c>
      <c r="B21" s="303" t="s">
        <v>127</v>
      </c>
      <c r="C21" s="304" t="s">
        <v>257</v>
      </c>
      <c r="D21" s="303">
        <v>0</v>
      </c>
      <c r="E21" s="303">
        <v>0</v>
      </c>
    </row>
    <row r="22" spans="1:5" ht="20.25">
      <c r="A22" s="302">
        <v>18</v>
      </c>
      <c r="B22" s="303" t="s">
        <v>129</v>
      </c>
      <c r="C22" s="304" t="s">
        <v>258</v>
      </c>
      <c r="D22" s="303">
        <v>2270</v>
      </c>
      <c r="E22" s="303">
        <v>2270</v>
      </c>
    </row>
    <row r="23" spans="1:5" ht="20.25">
      <c r="A23" s="302">
        <v>19</v>
      </c>
      <c r="B23" s="303" t="s">
        <v>259</v>
      </c>
      <c r="C23" s="304" t="s">
        <v>260</v>
      </c>
      <c r="D23" s="303">
        <v>795</v>
      </c>
      <c r="E23" s="303">
        <v>795</v>
      </c>
    </row>
    <row r="24" spans="1:5" ht="20.25">
      <c r="A24" s="302">
        <v>20</v>
      </c>
      <c r="B24" s="303" t="s">
        <v>261</v>
      </c>
      <c r="C24" s="305" t="s">
        <v>262</v>
      </c>
      <c r="D24" s="303">
        <v>464</v>
      </c>
      <c r="E24" s="303">
        <v>464</v>
      </c>
    </row>
    <row r="25" spans="1:5" ht="20.25">
      <c r="A25" s="302">
        <v>21</v>
      </c>
      <c r="B25" s="303" t="s">
        <v>263</v>
      </c>
      <c r="C25" s="304" t="s">
        <v>264</v>
      </c>
      <c r="D25" s="303">
        <v>110</v>
      </c>
      <c r="E25" s="303">
        <v>510</v>
      </c>
    </row>
    <row r="26" spans="1:5" ht="20.25">
      <c r="A26" s="302">
        <v>22</v>
      </c>
      <c r="B26" s="303" t="s">
        <v>265</v>
      </c>
      <c r="C26" s="304" t="s">
        <v>266</v>
      </c>
      <c r="D26" s="303">
        <v>1590</v>
      </c>
      <c r="E26" s="303">
        <v>1590</v>
      </c>
    </row>
    <row r="27" spans="1:5" ht="20.25">
      <c r="A27" s="302">
        <v>23</v>
      </c>
      <c r="B27" s="303" t="s">
        <v>267</v>
      </c>
      <c r="C27" s="304" t="s">
        <v>268</v>
      </c>
      <c r="D27" s="303">
        <v>0</v>
      </c>
      <c r="E27" s="303">
        <v>0</v>
      </c>
    </row>
    <row r="28" spans="1:5" ht="20.25">
      <c r="A28" s="302">
        <v>24</v>
      </c>
      <c r="B28" s="303" t="s">
        <v>269</v>
      </c>
      <c r="C28" s="304" t="s">
        <v>270</v>
      </c>
      <c r="D28" s="303">
        <v>0</v>
      </c>
      <c r="E28" s="303">
        <v>0</v>
      </c>
    </row>
    <row r="29" spans="1:5" s="169" customFormat="1" ht="20.25">
      <c r="A29" s="239">
        <v>25</v>
      </c>
      <c r="B29" s="299"/>
      <c r="C29" s="300" t="s">
        <v>271</v>
      </c>
      <c r="D29" s="301">
        <f>SUM(D30:D34)</f>
        <v>6933</v>
      </c>
      <c r="E29" s="301">
        <v>7017</v>
      </c>
    </row>
    <row r="30" spans="1:5" ht="20.25">
      <c r="A30" s="302">
        <v>26</v>
      </c>
      <c r="B30" s="303" t="s">
        <v>272</v>
      </c>
      <c r="C30" s="305" t="s">
        <v>273</v>
      </c>
      <c r="D30" s="303">
        <v>6697</v>
      </c>
      <c r="E30" s="303">
        <v>6781</v>
      </c>
    </row>
    <row r="31" spans="1:5" ht="20.25">
      <c r="A31" s="302">
        <v>27</v>
      </c>
      <c r="B31" s="303" t="s">
        <v>274</v>
      </c>
      <c r="C31" s="305" t="s">
        <v>275</v>
      </c>
      <c r="D31" s="303">
        <v>126</v>
      </c>
      <c r="E31" s="303">
        <v>126</v>
      </c>
    </row>
    <row r="32" spans="1:5" ht="20.25">
      <c r="A32" s="302">
        <v>28</v>
      </c>
      <c r="B32" s="303" t="s">
        <v>276</v>
      </c>
      <c r="C32" s="304" t="s">
        <v>277</v>
      </c>
      <c r="D32" s="303">
        <v>0</v>
      </c>
      <c r="E32" s="303">
        <v>0</v>
      </c>
    </row>
    <row r="33" spans="1:5" ht="20.25">
      <c r="A33" s="302">
        <v>29</v>
      </c>
      <c r="B33" s="303" t="s">
        <v>278</v>
      </c>
      <c r="C33" s="304" t="s">
        <v>279</v>
      </c>
      <c r="D33" s="303">
        <v>110</v>
      </c>
      <c r="E33" s="303">
        <v>110</v>
      </c>
    </row>
    <row r="34" spans="1:5" ht="20.25">
      <c r="A34" s="302">
        <v>30</v>
      </c>
      <c r="B34" s="303" t="s">
        <v>280</v>
      </c>
      <c r="C34" s="304" t="s">
        <v>281</v>
      </c>
      <c r="D34" s="303">
        <v>0</v>
      </c>
      <c r="E34" s="303">
        <v>0</v>
      </c>
    </row>
    <row r="35" spans="1:5" s="169" customFormat="1" ht="20.25">
      <c r="A35" s="239">
        <v>31</v>
      </c>
      <c r="B35" s="299"/>
      <c r="C35" s="300" t="s">
        <v>282</v>
      </c>
      <c r="D35" s="301">
        <f>SUM(D36:D38)</f>
        <v>0</v>
      </c>
      <c r="E35" s="301">
        <f>SUM(E36:E38)</f>
        <v>0</v>
      </c>
    </row>
    <row r="36" spans="1:5" ht="20.25">
      <c r="A36" s="302">
        <v>32</v>
      </c>
      <c r="B36" s="303" t="s">
        <v>283</v>
      </c>
      <c r="C36" s="304" t="s">
        <v>284</v>
      </c>
      <c r="D36" s="303">
        <v>0</v>
      </c>
      <c r="E36" s="303">
        <v>0</v>
      </c>
    </row>
    <row r="37" spans="1:5" ht="20.25">
      <c r="A37" s="302">
        <v>33</v>
      </c>
      <c r="B37" s="303" t="s">
        <v>285</v>
      </c>
      <c r="C37" s="304" t="s">
        <v>286</v>
      </c>
      <c r="D37" s="303">
        <v>0</v>
      </c>
      <c r="E37" s="303">
        <v>0</v>
      </c>
    </row>
    <row r="38" spans="1:5" ht="20.25">
      <c r="A38" s="302">
        <v>34</v>
      </c>
      <c r="B38" s="303" t="s">
        <v>287</v>
      </c>
      <c r="C38" s="304" t="s">
        <v>288</v>
      </c>
      <c r="D38" s="303">
        <v>0</v>
      </c>
      <c r="E38" s="303">
        <v>0</v>
      </c>
    </row>
    <row r="39" spans="1:8" s="178" customFormat="1" ht="20.25">
      <c r="A39" s="306">
        <v>35</v>
      </c>
      <c r="B39" s="307" t="s">
        <v>289</v>
      </c>
      <c r="C39" s="308" t="s">
        <v>290</v>
      </c>
      <c r="D39" s="307">
        <v>0</v>
      </c>
      <c r="E39" s="307">
        <v>0</v>
      </c>
      <c r="H39" s="179"/>
    </row>
    <row r="40" spans="1:5" ht="20.25">
      <c r="A40" s="302"/>
      <c r="B40" s="309"/>
      <c r="C40" s="304"/>
      <c r="D40" s="303"/>
      <c r="E40" s="303"/>
    </row>
    <row r="41" spans="1:7" s="187" customFormat="1" ht="20.25">
      <c r="A41" s="257">
        <v>36</v>
      </c>
      <c r="B41" s="310"/>
      <c r="C41" s="311" t="s">
        <v>291</v>
      </c>
      <c r="D41" s="312">
        <f>D5</f>
        <v>23828</v>
      </c>
      <c r="E41" s="312">
        <f>E5</f>
        <v>25902</v>
      </c>
      <c r="F41" s="182"/>
      <c r="G41" s="186"/>
    </row>
    <row r="42" ht="12.75">
      <c r="C42" s="146"/>
    </row>
  </sheetData>
  <sheetProtection selectLockedCells="1" selectUnlockedCells="1"/>
  <mergeCells count="5">
    <mergeCell ref="A1:E1"/>
    <mergeCell ref="A2:E2"/>
    <mergeCell ref="A3:A4"/>
    <mergeCell ref="B3:C3"/>
    <mergeCell ref="B4:C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SheetLayoutView="100" zoomScalePageLayoutView="0" workbookViewId="0" topLeftCell="A4">
      <selection activeCell="A3" sqref="A3:M3"/>
    </sheetView>
  </sheetViews>
  <sheetFormatPr defaultColWidth="9.00390625" defaultRowHeight="12.75"/>
  <cols>
    <col min="1" max="2" width="36.875" style="122" customWidth="1"/>
    <col min="3" max="3" width="86.625" style="122" customWidth="1"/>
    <col min="4" max="4" width="12.25390625" style="122" customWidth="1"/>
    <col min="5" max="5" width="10.625" style="122" customWidth="1"/>
    <col min="6" max="6" width="13.875" style="122" customWidth="1"/>
    <col min="7" max="7" width="16.625" style="122" customWidth="1"/>
    <col min="8" max="8" width="14.00390625" style="122" customWidth="1"/>
    <col min="9" max="9" width="16.625" style="122" customWidth="1"/>
    <col min="10" max="10" width="9.375" style="122" customWidth="1"/>
    <col min="11" max="11" width="12.00390625" style="122" customWidth="1"/>
    <col min="12" max="12" width="9.25390625" style="122" customWidth="1"/>
    <col min="13" max="13" width="16.625" style="122" customWidth="1"/>
    <col min="14" max="16384" width="9.125" style="122" customWidth="1"/>
  </cols>
  <sheetData>
    <row r="1" spans="1:13" s="261" customFormat="1" ht="89.25" customHeight="1">
      <c r="A1" s="502" t="s">
        <v>364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27.75">
      <c r="A2" s="503" t="s">
        <v>365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3" ht="27.75">
      <c r="A3" s="504" t="s">
        <v>310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39" customHeight="1">
      <c r="A4" s="483" t="s">
        <v>311</v>
      </c>
      <c r="B4" s="127" t="s">
        <v>17</v>
      </c>
      <c r="C4" s="127" t="s">
        <v>177</v>
      </c>
      <c r="D4" s="127" t="s">
        <v>19</v>
      </c>
      <c r="E4" s="127" t="s">
        <v>20</v>
      </c>
      <c r="F4" s="127" t="s">
        <v>21</v>
      </c>
      <c r="G4" s="127" t="s">
        <v>22</v>
      </c>
      <c r="H4" s="127" t="s">
        <v>23</v>
      </c>
      <c r="I4" s="127" t="s">
        <v>24</v>
      </c>
      <c r="J4" s="127" t="s">
        <v>25</v>
      </c>
      <c r="K4" s="127" t="s">
        <v>26</v>
      </c>
      <c r="L4" s="127" t="s">
        <v>27</v>
      </c>
      <c r="M4" s="127" t="s">
        <v>28</v>
      </c>
    </row>
    <row r="5" spans="1:13" s="264" customFormat="1" ht="206.25" customHeight="1">
      <c r="A5" s="483"/>
      <c r="B5" s="262" t="s">
        <v>366</v>
      </c>
      <c r="C5" s="262" t="s">
        <v>314</v>
      </c>
      <c r="D5" s="263" t="s">
        <v>315</v>
      </c>
      <c r="E5" s="263" t="s">
        <v>316</v>
      </c>
      <c r="F5" s="263" t="s">
        <v>317</v>
      </c>
      <c r="G5" s="263" t="s">
        <v>181</v>
      </c>
      <c r="H5" s="263" t="s">
        <v>318</v>
      </c>
      <c r="I5" s="263" t="s">
        <v>54</v>
      </c>
      <c r="J5" s="263" t="s">
        <v>319</v>
      </c>
      <c r="K5" s="263" t="s">
        <v>320</v>
      </c>
      <c r="L5" s="263" t="s">
        <v>321</v>
      </c>
      <c r="M5" s="263" t="s">
        <v>94</v>
      </c>
    </row>
    <row r="6" spans="1:13" ht="60" customHeight="1">
      <c r="A6" s="313">
        <v>1</v>
      </c>
      <c r="B6" s="313">
        <v>889924</v>
      </c>
      <c r="C6" s="314" t="s">
        <v>367</v>
      </c>
      <c r="D6" s="315"/>
      <c r="E6" s="315"/>
      <c r="F6" s="315"/>
      <c r="G6" s="315"/>
      <c r="H6" s="314"/>
      <c r="I6" s="315">
        <v>343</v>
      </c>
      <c r="J6" s="314"/>
      <c r="K6" s="315"/>
      <c r="L6" s="315"/>
      <c r="M6" s="316">
        <f aca="true" t="shared" si="0" ref="M6:M11">SUM(D6:L6)</f>
        <v>343</v>
      </c>
    </row>
    <row r="7" spans="1:13" ht="60" customHeight="1">
      <c r="A7" s="313">
        <v>2</v>
      </c>
      <c r="B7" s="313">
        <v>873011</v>
      </c>
      <c r="C7" s="314" t="s">
        <v>368</v>
      </c>
      <c r="D7" s="315"/>
      <c r="E7" s="315"/>
      <c r="F7" s="315"/>
      <c r="G7" s="315">
        <v>11006</v>
      </c>
      <c r="H7" s="315">
        <v>2874</v>
      </c>
      <c r="I7" s="315">
        <v>7073</v>
      </c>
      <c r="J7" s="314"/>
      <c r="K7" s="315"/>
      <c r="L7" s="315"/>
      <c r="M7" s="316">
        <f t="shared" si="0"/>
        <v>20953</v>
      </c>
    </row>
    <row r="8" spans="1:17" ht="60" customHeight="1">
      <c r="A8" s="313">
        <v>3</v>
      </c>
      <c r="B8" s="313">
        <v>881011</v>
      </c>
      <c r="C8" s="314" t="s">
        <v>369</v>
      </c>
      <c r="D8" s="315"/>
      <c r="E8" s="314"/>
      <c r="F8" s="314"/>
      <c r="G8" s="315">
        <v>10340</v>
      </c>
      <c r="H8" s="314">
        <v>3137</v>
      </c>
      <c r="I8" s="314">
        <v>8482</v>
      </c>
      <c r="J8" s="314"/>
      <c r="K8" s="315"/>
      <c r="L8" s="315"/>
      <c r="M8" s="316">
        <f t="shared" si="0"/>
        <v>21959</v>
      </c>
      <c r="N8" s="146"/>
      <c r="O8" s="146"/>
      <c r="P8" s="146"/>
      <c r="Q8" s="146"/>
    </row>
    <row r="9" spans="1:17" ht="60" customHeight="1">
      <c r="A9" s="313">
        <v>4</v>
      </c>
      <c r="B9" s="313">
        <v>889921</v>
      </c>
      <c r="C9" s="314" t="s">
        <v>370</v>
      </c>
      <c r="D9" s="315"/>
      <c r="E9" s="315"/>
      <c r="F9" s="315"/>
      <c r="G9" s="315"/>
      <c r="H9" s="314"/>
      <c r="I9" s="314">
        <v>7880</v>
      </c>
      <c r="J9" s="314"/>
      <c r="K9" s="315"/>
      <c r="L9" s="315"/>
      <c r="M9" s="316">
        <f t="shared" si="0"/>
        <v>7880</v>
      </c>
      <c r="N9" s="146"/>
      <c r="O9" s="146"/>
      <c r="P9" s="146"/>
      <c r="Q9" s="146"/>
    </row>
    <row r="10" spans="1:17" ht="60" customHeight="1">
      <c r="A10" s="313">
        <v>5</v>
      </c>
      <c r="B10" s="313">
        <v>889922</v>
      </c>
      <c r="C10" s="314" t="s">
        <v>371</v>
      </c>
      <c r="D10" s="315"/>
      <c r="E10" s="315"/>
      <c r="F10" s="315"/>
      <c r="G10" s="315">
        <v>3422</v>
      </c>
      <c r="H10" s="315">
        <v>729</v>
      </c>
      <c r="I10" s="315">
        <v>50</v>
      </c>
      <c r="J10" s="315"/>
      <c r="K10" s="315"/>
      <c r="L10" s="315"/>
      <c r="M10" s="316">
        <f t="shared" si="0"/>
        <v>4201</v>
      </c>
      <c r="N10" s="146"/>
      <c r="O10" s="146"/>
      <c r="P10" s="146"/>
      <c r="Q10" s="146"/>
    </row>
    <row r="11" spans="1:13" s="269" customFormat="1" ht="60" customHeight="1">
      <c r="A11" s="317" t="s">
        <v>347</v>
      </c>
      <c r="B11" s="318"/>
      <c r="C11" s="318"/>
      <c r="D11" s="316">
        <f aca="true" t="shared" si="1" ref="D11:L11">SUM(D6:D10)</f>
        <v>0</v>
      </c>
      <c r="E11" s="316">
        <f t="shared" si="1"/>
        <v>0</v>
      </c>
      <c r="F11" s="316">
        <f t="shared" si="1"/>
        <v>0</v>
      </c>
      <c r="G11" s="316">
        <f t="shared" si="1"/>
        <v>24768</v>
      </c>
      <c r="H11" s="316">
        <f t="shared" si="1"/>
        <v>6740</v>
      </c>
      <c r="I11" s="316">
        <f t="shared" si="1"/>
        <v>23828</v>
      </c>
      <c r="J11" s="316">
        <f t="shared" si="1"/>
        <v>0</v>
      </c>
      <c r="K11" s="316">
        <f t="shared" si="1"/>
        <v>0</v>
      </c>
      <c r="L11" s="316">
        <f t="shared" si="1"/>
        <v>0</v>
      </c>
      <c r="M11" s="316">
        <f t="shared" si="0"/>
        <v>55336</v>
      </c>
    </row>
    <row r="14" ht="12.75">
      <c r="I14" s="319"/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SheetLayoutView="100" zoomScalePageLayoutView="0" workbookViewId="0" topLeftCell="D7">
      <selection activeCell="I10" sqref="I10"/>
    </sheetView>
  </sheetViews>
  <sheetFormatPr defaultColWidth="9.00390625" defaultRowHeight="12.75"/>
  <cols>
    <col min="1" max="2" width="36.875" style="122" customWidth="1"/>
    <col min="3" max="3" width="86.625" style="122" customWidth="1"/>
    <col min="4" max="4" width="13.375" style="122" bestFit="1" customWidth="1"/>
    <col min="5" max="5" width="14.125" style="122" customWidth="1"/>
    <col min="6" max="6" width="13.875" style="122" customWidth="1"/>
    <col min="7" max="7" width="16.625" style="122" customWidth="1"/>
    <col min="8" max="8" width="14.00390625" style="122" customWidth="1"/>
    <col min="9" max="9" width="16.625" style="122" customWidth="1"/>
    <col min="10" max="10" width="9.375" style="122" customWidth="1"/>
    <col min="11" max="11" width="12.00390625" style="122" customWidth="1"/>
    <col min="12" max="12" width="9.25390625" style="122" customWidth="1"/>
    <col min="13" max="13" width="16.625" style="122" customWidth="1"/>
    <col min="14" max="16384" width="9.125" style="122" customWidth="1"/>
  </cols>
  <sheetData>
    <row r="1" spans="1:13" s="261" customFormat="1" ht="89.25" customHeight="1">
      <c r="A1" s="502" t="s">
        <v>372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27.75">
      <c r="A2" s="503" t="s">
        <v>365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3" ht="27.75">
      <c r="A3" s="504" t="s">
        <v>310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39" customHeight="1">
      <c r="A4" s="483" t="s">
        <v>311</v>
      </c>
      <c r="B4" s="127" t="s">
        <v>17</v>
      </c>
      <c r="C4" s="127" t="s">
        <v>177</v>
      </c>
      <c r="D4" s="127" t="s">
        <v>19</v>
      </c>
      <c r="E4" s="127" t="s">
        <v>20</v>
      </c>
      <c r="F4" s="127" t="s">
        <v>21</v>
      </c>
      <c r="G4" s="127" t="s">
        <v>22</v>
      </c>
      <c r="H4" s="127" t="s">
        <v>23</v>
      </c>
      <c r="I4" s="127" t="s">
        <v>24</v>
      </c>
      <c r="J4" s="127" t="s">
        <v>25</v>
      </c>
      <c r="K4" s="127" t="s">
        <v>26</v>
      </c>
      <c r="L4" s="127" t="s">
        <v>27</v>
      </c>
      <c r="M4" s="127" t="s">
        <v>28</v>
      </c>
    </row>
    <row r="5" spans="1:13" s="264" customFormat="1" ht="206.25" customHeight="1">
      <c r="A5" s="483"/>
      <c r="B5" s="262" t="s">
        <v>366</v>
      </c>
      <c r="C5" s="262" t="s">
        <v>314</v>
      </c>
      <c r="D5" s="263" t="s">
        <v>315</v>
      </c>
      <c r="E5" s="263" t="s">
        <v>316</v>
      </c>
      <c r="F5" s="263" t="s">
        <v>317</v>
      </c>
      <c r="G5" s="263" t="s">
        <v>181</v>
      </c>
      <c r="H5" s="263" t="s">
        <v>318</v>
      </c>
      <c r="I5" s="263" t="s">
        <v>54</v>
      </c>
      <c r="J5" s="263" t="s">
        <v>319</v>
      </c>
      <c r="K5" s="263" t="s">
        <v>320</v>
      </c>
      <c r="L5" s="263" t="s">
        <v>321</v>
      </c>
      <c r="M5" s="263" t="s">
        <v>94</v>
      </c>
    </row>
    <row r="6" spans="1:13" ht="60" customHeight="1">
      <c r="A6" s="313">
        <v>1</v>
      </c>
      <c r="B6" s="313">
        <v>889924</v>
      </c>
      <c r="C6" s="314" t="s">
        <v>367</v>
      </c>
      <c r="D6" s="315"/>
      <c r="E6" s="315"/>
      <c r="F6" s="315"/>
      <c r="G6" s="315"/>
      <c r="H6" s="314"/>
      <c r="I6" s="315">
        <v>343</v>
      </c>
      <c r="J6" s="314"/>
      <c r="K6" s="315"/>
      <c r="L6" s="315"/>
      <c r="M6" s="316">
        <f aca="true" t="shared" si="0" ref="M6:M11">SUM(D6:L6)</f>
        <v>343</v>
      </c>
    </row>
    <row r="7" spans="1:13" ht="60" customHeight="1">
      <c r="A7" s="313">
        <v>2</v>
      </c>
      <c r="B7" s="313">
        <v>873011</v>
      </c>
      <c r="C7" s="314" t="s">
        <v>368</v>
      </c>
      <c r="D7" s="315">
        <v>1424</v>
      </c>
      <c r="E7" s="315">
        <v>2914</v>
      </c>
      <c r="F7" s="315"/>
      <c r="G7" s="315">
        <v>11042</v>
      </c>
      <c r="H7" s="315">
        <v>2884</v>
      </c>
      <c r="I7" s="315">
        <v>8730</v>
      </c>
      <c r="J7" s="314"/>
      <c r="K7" s="315"/>
      <c r="L7" s="315"/>
      <c r="M7" s="316">
        <f t="shared" si="0"/>
        <v>26994</v>
      </c>
    </row>
    <row r="8" spans="1:17" ht="60" customHeight="1">
      <c r="A8" s="313">
        <v>3</v>
      </c>
      <c r="B8" s="313">
        <v>881011</v>
      </c>
      <c r="C8" s="314" t="s">
        <v>369</v>
      </c>
      <c r="D8" s="315">
        <v>200</v>
      </c>
      <c r="E8" s="314"/>
      <c r="F8" s="314"/>
      <c r="G8" s="315">
        <v>10417</v>
      </c>
      <c r="H8" s="314">
        <v>3159</v>
      </c>
      <c r="I8" s="314">
        <v>8899</v>
      </c>
      <c r="J8" s="314"/>
      <c r="K8" s="315"/>
      <c r="L8" s="315"/>
      <c r="M8" s="316">
        <f t="shared" si="0"/>
        <v>22675</v>
      </c>
      <c r="N8" s="146"/>
      <c r="O8" s="146"/>
      <c r="P8" s="146"/>
      <c r="Q8" s="146"/>
    </row>
    <row r="9" spans="1:17" ht="60" customHeight="1">
      <c r="A9" s="313">
        <v>4</v>
      </c>
      <c r="B9" s="313">
        <v>889921</v>
      </c>
      <c r="C9" s="314" t="s">
        <v>370</v>
      </c>
      <c r="D9" s="315"/>
      <c r="E9" s="315"/>
      <c r="F9" s="315"/>
      <c r="G9" s="315"/>
      <c r="H9" s="314"/>
      <c r="I9" s="314">
        <v>7880</v>
      </c>
      <c r="J9" s="314"/>
      <c r="K9" s="315"/>
      <c r="L9" s="315"/>
      <c r="M9" s="316">
        <f t="shared" si="0"/>
        <v>7880</v>
      </c>
      <c r="N9" s="146"/>
      <c r="O9" s="146"/>
      <c r="P9" s="146"/>
      <c r="Q9" s="146"/>
    </row>
    <row r="10" spans="1:17" ht="60" customHeight="1">
      <c r="A10" s="313">
        <v>5</v>
      </c>
      <c r="B10" s="313">
        <v>889922</v>
      </c>
      <c r="C10" s="314" t="s">
        <v>371</v>
      </c>
      <c r="D10" s="315"/>
      <c r="E10" s="315"/>
      <c r="F10" s="315"/>
      <c r="G10" s="315">
        <v>3454</v>
      </c>
      <c r="H10" s="315">
        <v>738</v>
      </c>
      <c r="I10" s="315">
        <v>50</v>
      </c>
      <c r="J10" s="315"/>
      <c r="K10" s="315"/>
      <c r="L10" s="315"/>
      <c r="M10" s="316">
        <f t="shared" si="0"/>
        <v>4242</v>
      </c>
      <c r="N10" s="146"/>
      <c r="O10" s="146"/>
      <c r="P10" s="146"/>
      <c r="Q10" s="146"/>
    </row>
    <row r="11" spans="1:13" s="269" customFormat="1" ht="60" customHeight="1">
      <c r="A11" s="317" t="s">
        <v>347</v>
      </c>
      <c r="B11" s="318"/>
      <c r="C11" s="318"/>
      <c r="D11" s="316">
        <f aca="true" t="shared" si="1" ref="D11:L11">SUM(D6:D10)</f>
        <v>1624</v>
      </c>
      <c r="E11" s="316">
        <f t="shared" si="1"/>
        <v>2914</v>
      </c>
      <c r="F11" s="316">
        <f t="shared" si="1"/>
        <v>0</v>
      </c>
      <c r="G11" s="316">
        <f t="shared" si="1"/>
        <v>24913</v>
      </c>
      <c r="H11" s="316">
        <f t="shared" si="1"/>
        <v>6781</v>
      </c>
      <c r="I11" s="316">
        <f t="shared" si="1"/>
        <v>25902</v>
      </c>
      <c r="J11" s="316">
        <f t="shared" si="1"/>
        <v>0</v>
      </c>
      <c r="K11" s="316">
        <f t="shared" si="1"/>
        <v>0</v>
      </c>
      <c r="L11" s="316">
        <f t="shared" si="1"/>
        <v>0</v>
      </c>
      <c r="M11" s="316">
        <f t="shared" si="0"/>
        <v>62134</v>
      </c>
    </row>
    <row r="14" ht="12.75">
      <c r="I14" s="319"/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21"/>
  <sheetViews>
    <sheetView view="pageBreakPreview" zoomScaleSheetLayoutView="100" zoomScalePageLayoutView="0" workbookViewId="0" topLeftCell="A16">
      <selection activeCell="B13" sqref="B13"/>
    </sheetView>
  </sheetViews>
  <sheetFormatPr defaultColWidth="9.00390625" defaultRowHeight="12.75"/>
  <cols>
    <col min="1" max="1" width="5.125" style="141" customWidth="1"/>
    <col min="2" max="2" width="14.625" style="141" customWidth="1"/>
    <col min="3" max="3" width="48.75390625" style="141" customWidth="1"/>
    <col min="4" max="5" width="19.125" style="141" customWidth="1"/>
    <col min="6" max="16384" width="9.125" style="141" customWidth="1"/>
  </cols>
  <sheetData>
    <row r="1" spans="2:5" ht="43.5" customHeight="1">
      <c r="B1" s="505" t="s">
        <v>373</v>
      </c>
      <c r="C1" s="505"/>
      <c r="D1" s="505"/>
      <c r="E1" s="505"/>
    </row>
    <row r="2" spans="2:5" ht="15.75">
      <c r="B2" s="506" t="s">
        <v>374</v>
      </c>
      <c r="C2" s="506"/>
      <c r="D2" s="506"/>
      <c r="E2" s="506"/>
    </row>
    <row r="3" spans="2:5" ht="15.75">
      <c r="B3" s="320"/>
      <c r="C3" s="321"/>
      <c r="D3" s="507" t="s">
        <v>375</v>
      </c>
      <c r="E3" s="507"/>
    </row>
    <row r="4" spans="2:5" ht="20.25" customHeight="1">
      <c r="B4" s="508" t="s">
        <v>94</v>
      </c>
      <c r="C4" s="508"/>
      <c r="D4" s="508"/>
      <c r="E4" s="322" t="s">
        <v>301</v>
      </c>
    </row>
    <row r="5" spans="2:5" ht="20.25">
      <c r="B5" s="239" t="s">
        <v>30</v>
      </c>
      <c r="C5" s="323" t="s">
        <v>17</v>
      </c>
      <c r="D5" s="323" t="s">
        <v>18</v>
      </c>
      <c r="E5" s="323" t="s">
        <v>19</v>
      </c>
    </row>
    <row r="6" spans="2:5" ht="33.75" customHeight="1">
      <c r="B6" s="248">
        <v>1</v>
      </c>
      <c r="C6" s="309" t="s">
        <v>376</v>
      </c>
      <c r="D6" s="324">
        <v>6464</v>
      </c>
      <c r="E6" s="324">
        <v>6464</v>
      </c>
    </row>
    <row r="7" spans="2:5" ht="33.75" customHeight="1">
      <c r="B7" s="248">
        <v>2</v>
      </c>
      <c r="C7" s="309" t="s">
        <v>335</v>
      </c>
      <c r="D7" s="324">
        <v>15048</v>
      </c>
      <c r="E7" s="324">
        <v>16272</v>
      </c>
    </row>
    <row r="8" spans="2:5" ht="33.75" customHeight="1">
      <c r="B8" s="248">
        <v>3</v>
      </c>
      <c r="C8" s="309" t="s">
        <v>338</v>
      </c>
      <c r="D8" s="324">
        <v>770</v>
      </c>
      <c r="E8" s="324">
        <v>770</v>
      </c>
    </row>
    <row r="9" spans="2:5" ht="33.75" customHeight="1">
      <c r="B9" s="248">
        <v>4</v>
      </c>
      <c r="C9" s="309" t="s">
        <v>377</v>
      </c>
      <c r="D9" s="324">
        <v>12656</v>
      </c>
      <c r="E9" s="324">
        <v>12656</v>
      </c>
    </row>
    <row r="10" spans="2:5" ht="33.75" customHeight="1">
      <c r="B10" s="248">
        <v>5</v>
      </c>
      <c r="C10" s="309" t="s">
        <v>378</v>
      </c>
      <c r="D10" s="324">
        <v>7540</v>
      </c>
      <c r="E10" s="324">
        <v>7540</v>
      </c>
    </row>
    <row r="11" spans="2:5" ht="33.75" customHeight="1">
      <c r="B11" s="248">
        <v>6</v>
      </c>
      <c r="C11" s="309" t="s">
        <v>379</v>
      </c>
      <c r="D11" s="324">
        <v>566</v>
      </c>
      <c r="E11" s="324">
        <v>566</v>
      </c>
    </row>
    <row r="12" spans="2:5" ht="33.75" customHeight="1">
      <c r="B12" s="248">
        <v>7</v>
      </c>
      <c r="C12" s="309" t="s">
        <v>343</v>
      </c>
      <c r="D12" s="324">
        <v>1020</v>
      </c>
      <c r="E12" s="324">
        <v>1020</v>
      </c>
    </row>
    <row r="13" spans="2:5" ht="33.75" customHeight="1">
      <c r="B13" s="248">
        <v>8</v>
      </c>
      <c r="C13" s="309" t="s">
        <v>380</v>
      </c>
      <c r="D13" s="324">
        <v>132</v>
      </c>
      <c r="E13" s="324">
        <v>132</v>
      </c>
    </row>
    <row r="14" spans="2:5" ht="33.75" customHeight="1">
      <c r="B14" s="248">
        <v>9</v>
      </c>
      <c r="C14" s="309" t="s">
        <v>381</v>
      </c>
      <c r="D14" s="324">
        <v>2610</v>
      </c>
      <c r="E14" s="324">
        <v>2610</v>
      </c>
    </row>
    <row r="15" spans="2:5" ht="33.75" customHeight="1">
      <c r="B15" s="248">
        <v>10</v>
      </c>
      <c r="C15" s="309" t="s">
        <v>382</v>
      </c>
      <c r="D15" s="324">
        <v>0</v>
      </c>
      <c r="E15" s="324">
        <v>0</v>
      </c>
    </row>
    <row r="16" spans="2:5" ht="33.75" customHeight="1">
      <c r="B16" s="248">
        <v>11</v>
      </c>
      <c r="C16" s="309" t="s">
        <v>383</v>
      </c>
      <c r="D16" s="324">
        <v>1166</v>
      </c>
      <c r="E16" s="324">
        <v>1166</v>
      </c>
    </row>
    <row r="17" spans="2:5" ht="33.75" customHeight="1">
      <c r="B17" s="248">
        <v>12</v>
      </c>
      <c r="C17" s="309" t="s">
        <v>384</v>
      </c>
      <c r="D17" s="324">
        <v>100</v>
      </c>
      <c r="E17" s="324">
        <v>100</v>
      </c>
    </row>
    <row r="18" spans="2:5" ht="33.75" customHeight="1">
      <c r="B18" s="248">
        <v>13</v>
      </c>
      <c r="C18" s="309" t="s">
        <v>385</v>
      </c>
      <c r="D18" s="324">
        <v>240</v>
      </c>
      <c r="E18" s="324">
        <v>240</v>
      </c>
    </row>
    <row r="19" spans="2:5" ht="33.75" customHeight="1">
      <c r="B19" s="248">
        <v>14</v>
      </c>
      <c r="C19" s="309" t="s">
        <v>386</v>
      </c>
      <c r="D19" s="324">
        <v>124</v>
      </c>
      <c r="E19" s="324">
        <v>124</v>
      </c>
    </row>
    <row r="20" spans="2:5" ht="33.75" customHeight="1">
      <c r="B20" s="248">
        <v>15</v>
      </c>
      <c r="C20" s="309" t="s">
        <v>387</v>
      </c>
      <c r="D20" s="324">
        <v>0</v>
      </c>
      <c r="E20" s="324">
        <v>0</v>
      </c>
    </row>
    <row r="21" spans="2:5" ht="33.75" customHeight="1">
      <c r="B21" s="239">
        <v>16</v>
      </c>
      <c r="C21" s="299" t="s">
        <v>388</v>
      </c>
      <c r="D21" s="325">
        <f>SUM(D6:D20)</f>
        <v>48436</v>
      </c>
      <c r="E21" s="325">
        <f>SUM(E6:E20)</f>
        <v>49660</v>
      </c>
    </row>
  </sheetData>
  <sheetProtection selectLockedCells="1" selectUnlockedCells="1"/>
  <mergeCells count="4">
    <mergeCell ref="B1:E1"/>
    <mergeCell ref="B2:E2"/>
    <mergeCell ref="D3:E3"/>
    <mergeCell ref="B4:D4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view="pageBreakPreview" zoomScale="55" zoomScaleSheetLayoutView="55" zoomScalePageLayoutView="0" workbookViewId="0" topLeftCell="A22">
      <selection activeCell="R32" sqref="R32"/>
    </sheetView>
  </sheetViews>
  <sheetFormatPr defaultColWidth="9.00390625" defaultRowHeight="12.75"/>
  <cols>
    <col min="1" max="1" width="9.125" style="326" customWidth="1"/>
    <col min="2" max="2" width="9.125" style="327" customWidth="1"/>
    <col min="3" max="3" width="13.75390625" style="328" bestFit="1" customWidth="1"/>
    <col min="4" max="4" width="77.625" style="329" customWidth="1"/>
    <col min="5" max="5" width="14.375" style="330" customWidth="1"/>
    <col min="6" max="7" width="20.75390625" style="331" customWidth="1"/>
    <col min="8" max="8" width="0" style="332" hidden="1" customWidth="1"/>
    <col min="9" max="9" width="0" style="333" hidden="1" customWidth="1"/>
    <col min="10" max="10" width="3.25390625" style="333" customWidth="1"/>
    <col min="11" max="11" width="2.875" style="333" customWidth="1"/>
    <col min="12" max="13" width="11.125" style="334" customWidth="1"/>
    <col min="14" max="14" width="11.125" style="328" customWidth="1"/>
    <col min="15" max="15" width="77.625" style="326" customWidth="1"/>
    <col min="16" max="16" width="14.125" style="335" customWidth="1"/>
    <col min="17" max="18" width="20.625" style="331" customWidth="1"/>
    <col min="19" max="16384" width="9.125" style="326" customWidth="1"/>
  </cols>
  <sheetData>
    <row r="1" spans="1:19" ht="12.75" customHeight="1">
      <c r="A1" s="513" t="s">
        <v>389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336"/>
    </row>
    <row r="2" spans="1:19" ht="26.25" customHeigh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336"/>
    </row>
    <row r="3" spans="1:19" ht="12.75" customHeight="1">
      <c r="A3" s="514" t="s">
        <v>390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336"/>
    </row>
    <row r="4" spans="1:19" ht="25.5" customHeight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336"/>
    </row>
    <row r="5" spans="1:19" ht="21.75">
      <c r="A5" s="515" t="s">
        <v>391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336"/>
    </row>
    <row r="6" spans="1:19" ht="19.5" customHeight="1">
      <c r="A6" s="516" t="s">
        <v>392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336"/>
    </row>
    <row r="7" spans="1:18" ht="12.75" customHeight="1">
      <c r="A7" s="510" t="s">
        <v>295</v>
      </c>
      <c r="B7" s="510"/>
      <c r="C7" s="510"/>
      <c r="D7" s="510"/>
      <c r="E7" s="511" t="s">
        <v>393</v>
      </c>
      <c r="F7" s="512" t="s">
        <v>42</v>
      </c>
      <c r="G7" s="512" t="s">
        <v>394</v>
      </c>
      <c r="H7" s="517" t="s">
        <v>395</v>
      </c>
      <c r="I7" s="517" t="s">
        <v>396</v>
      </c>
      <c r="J7" s="337"/>
      <c r="K7" s="337"/>
      <c r="L7" s="510" t="s">
        <v>397</v>
      </c>
      <c r="M7" s="510"/>
      <c r="N7" s="510"/>
      <c r="O7" s="510"/>
      <c r="P7" s="511" t="s">
        <v>393</v>
      </c>
      <c r="Q7" s="512" t="s">
        <v>42</v>
      </c>
      <c r="R7" s="512" t="s">
        <v>354</v>
      </c>
    </row>
    <row r="8" spans="1:18" ht="12.75" customHeight="1">
      <c r="A8" s="510"/>
      <c r="B8" s="510"/>
      <c r="C8" s="510"/>
      <c r="D8" s="510"/>
      <c r="E8" s="511"/>
      <c r="F8" s="512"/>
      <c r="G8" s="512"/>
      <c r="H8" s="517"/>
      <c r="I8" s="517"/>
      <c r="J8" s="337"/>
      <c r="K8" s="337"/>
      <c r="L8" s="510"/>
      <c r="M8" s="510"/>
      <c r="N8" s="510"/>
      <c r="O8" s="510"/>
      <c r="P8" s="511"/>
      <c r="Q8" s="512"/>
      <c r="R8" s="512"/>
    </row>
    <row r="9" spans="1:18" ht="12.75" customHeight="1">
      <c r="A9" s="510"/>
      <c r="B9" s="510"/>
      <c r="C9" s="510"/>
      <c r="D9" s="510"/>
      <c r="E9" s="511"/>
      <c r="F9" s="512"/>
      <c r="G9" s="512"/>
      <c r="H9" s="517"/>
      <c r="I9" s="517"/>
      <c r="J9" s="337"/>
      <c r="K9" s="337"/>
      <c r="L9" s="510"/>
      <c r="M9" s="510"/>
      <c r="N9" s="510"/>
      <c r="O9" s="510"/>
      <c r="P9" s="511"/>
      <c r="Q9" s="512"/>
      <c r="R9" s="512"/>
    </row>
    <row r="10" spans="1:18" ht="34.5" customHeight="1">
      <c r="A10" s="510"/>
      <c r="B10" s="510"/>
      <c r="C10" s="510"/>
      <c r="D10" s="510"/>
      <c r="E10" s="511"/>
      <c r="F10" s="512"/>
      <c r="G10" s="512"/>
      <c r="H10" s="517"/>
      <c r="I10" s="517"/>
      <c r="J10" s="337"/>
      <c r="K10" s="337"/>
      <c r="L10" s="510"/>
      <c r="M10" s="510"/>
      <c r="N10" s="510"/>
      <c r="O10" s="510"/>
      <c r="P10" s="511"/>
      <c r="Q10" s="512"/>
      <c r="R10" s="512"/>
    </row>
    <row r="11" spans="1:18" ht="37.5" customHeight="1">
      <c r="A11" s="450" t="s">
        <v>30</v>
      </c>
      <c r="B11" s="483" t="s">
        <v>17</v>
      </c>
      <c r="C11" s="483"/>
      <c r="D11" s="483"/>
      <c r="E11" s="262" t="s">
        <v>18</v>
      </c>
      <c r="F11" s="262" t="s">
        <v>19</v>
      </c>
      <c r="G11" s="262" t="s">
        <v>20</v>
      </c>
      <c r="H11" s="338"/>
      <c r="I11" s="150"/>
      <c r="J11" s="150"/>
      <c r="K11" s="150"/>
      <c r="L11" s="483" t="s">
        <v>16</v>
      </c>
      <c r="M11" s="483" t="s">
        <v>21</v>
      </c>
      <c r="N11" s="483"/>
      <c r="O11" s="483"/>
      <c r="P11" s="262" t="s">
        <v>22</v>
      </c>
      <c r="Q11" s="262" t="s">
        <v>23</v>
      </c>
      <c r="R11" s="262" t="s">
        <v>398</v>
      </c>
    </row>
    <row r="12" spans="1:18" ht="37.5" customHeight="1">
      <c r="A12" s="450"/>
      <c r="B12" s="483" t="s">
        <v>240</v>
      </c>
      <c r="C12" s="483"/>
      <c r="D12" s="483"/>
      <c r="E12" s="131"/>
      <c r="F12" s="131"/>
      <c r="G12" s="131"/>
      <c r="H12" s="338"/>
      <c r="I12" s="150"/>
      <c r="J12" s="150"/>
      <c r="K12" s="150"/>
      <c r="L12" s="483"/>
      <c r="M12" s="483" t="s">
        <v>240</v>
      </c>
      <c r="N12" s="483"/>
      <c r="O12" s="483"/>
      <c r="P12" s="262"/>
      <c r="Q12" s="262"/>
      <c r="R12" s="262"/>
    </row>
    <row r="13" spans="1:18" ht="37.5" customHeight="1">
      <c r="A13" s="127">
        <v>1</v>
      </c>
      <c r="B13" s="483" t="s">
        <v>399</v>
      </c>
      <c r="C13" s="483"/>
      <c r="D13" s="483"/>
      <c r="E13" s="262"/>
      <c r="F13" s="339"/>
      <c r="G13" s="339"/>
      <c r="H13" s="340"/>
      <c r="I13" s="341"/>
      <c r="J13" s="341"/>
      <c r="K13" s="341"/>
      <c r="L13" s="127">
        <v>1</v>
      </c>
      <c r="M13" s="450" t="s">
        <v>399</v>
      </c>
      <c r="N13" s="450"/>
      <c r="O13" s="450"/>
      <c r="P13" s="135"/>
      <c r="Q13" s="135"/>
      <c r="R13" s="135"/>
    </row>
    <row r="14" spans="1:18" s="348" customFormat="1" ht="37.5" customHeight="1">
      <c r="A14" s="127">
        <v>2</v>
      </c>
      <c r="B14" s="127" t="s">
        <v>400</v>
      </c>
      <c r="C14" s="342"/>
      <c r="D14" s="135" t="s">
        <v>39</v>
      </c>
      <c r="E14" s="127"/>
      <c r="F14" s="343">
        <f>SUM(F15:F16)</f>
        <v>6000</v>
      </c>
      <c r="G14" s="343">
        <f>SUM(G15:G16)</f>
        <v>0</v>
      </c>
      <c r="H14" s="344">
        <f>SUM(H15:H16)</f>
        <v>5564</v>
      </c>
      <c r="I14" s="345" t="e">
        <f>H14/G14*100</f>
        <v>#DIV/0!</v>
      </c>
      <c r="J14" s="345"/>
      <c r="K14" s="345"/>
      <c r="L14" s="339">
        <v>2</v>
      </c>
      <c r="M14" s="339" t="s">
        <v>400</v>
      </c>
      <c r="N14" s="346"/>
      <c r="O14" s="347" t="s">
        <v>315</v>
      </c>
      <c r="P14" s="127"/>
      <c r="Q14" s="343">
        <f>Q15+Q16+Q17</f>
        <v>9057</v>
      </c>
      <c r="R14" s="343">
        <v>9974</v>
      </c>
    </row>
    <row r="15" spans="1:18" s="357" customFormat="1" ht="54.75" customHeight="1">
      <c r="A15" s="136">
        <v>3</v>
      </c>
      <c r="B15" s="136"/>
      <c r="C15" s="349" t="s">
        <v>401</v>
      </c>
      <c r="D15" s="350" t="s">
        <v>402</v>
      </c>
      <c r="E15" s="351">
        <v>841901</v>
      </c>
      <c r="F15" s="352">
        <v>0</v>
      </c>
      <c r="G15" s="352">
        <v>0</v>
      </c>
      <c r="H15" s="344">
        <v>2981</v>
      </c>
      <c r="I15" s="345" t="e">
        <f>H15/G15*100</f>
        <v>#DIV/0!</v>
      </c>
      <c r="J15" s="345"/>
      <c r="K15" s="345"/>
      <c r="L15" s="353">
        <v>3</v>
      </c>
      <c r="M15" s="353"/>
      <c r="N15" s="354" t="s">
        <v>401</v>
      </c>
      <c r="O15" s="355" t="s">
        <v>403</v>
      </c>
      <c r="P15" s="356">
        <v>841126</v>
      </c>
      <c r="Q15" s="352">
        <v>57</v>
      </c>
      <c r="R15" s="352">
        <v>57</v>
      </c>
    </row>
    <row r="16" spans="1:18" s="357" customFormat="1" ht="37.5" customHeight="1">
      <c r="A16" s="136">
        <v>4</v>
      </c>
      <c r="B16" s="136"/>
      <c r="C16" s="349" t="s">
        <v>404</v>
      </c>
      <c r="D16" s="350" t="s">
        <v>405</v>
      </c>
      <c r="E16" s="351">
        <v>841901</v>
      </c>
      <c r="F16" s="352">
        <v>6000</v>
      </c>
      <c r="G16" s="352">
        <v>0</v>
      </c>
      <c r="H16" s="344">
        <v>2583</v>
      </c>
      <c r="I16" s="345" t="e">
        <f>H16/G16*100</f>
        <v>#DIV/0!</v>
      </c>
      <c r="J16" s="345"/>
      <c r="K16" s="345"/>
      <c r="L16" s="353">
        <v>4</v>
      </c>
      <c r="M16" s="353"/>
      <c r="N16" s="354" t="s">
        <v>404</v>
      </c>
      <c r="O16" s="355" t="s">
        <v>406</v>
      </c>
      <c r="P16" s="356">
        <v>841126</v>
      </c>
      <c r="Q16" s="352">
        <v>3210</v>
      </c>
      <c r="R16" s="352">
        <v>1210</v>
      </c>
    </row>
    <row r="17" spans="1:18" s="357" customFormat="1" ht="105">
      <c r="A17" s="136">
        <v>5</v>
      </c>
      <c r="B17" s="136"/>
      <c r="C17" s="349" t="s">
        <v>407</v>
      </c>
      <c r="D17" s="350" t="s">
        <v>408</v>
      </c>
      <c r="E17" s="351">
        <v>841126</v>
      </c>
      <c r="F17" s="352">
        <v>3000</v>
      </c>
      <c r="G17" s="352">
        <v>4173</v>
      </c>
      <c r="H17" s="344"/>
      <c r="I17" s="345"/>
      <c r="J17" s="345"/>
      <c r="K17" s="345"/>
      <c r="L17" s="353">
        <v>5</v>
      </c>
      <c r="M17" s="353"/>
      <c r="N17" s="354" t="s">
        <v>407</v>
      </c>
      <c r="O17" s="350" t="s">
        <v>409</v>
      </c>
      <c r="P17" s="356">
        <v>841126</v>
      </c>
      <c r="Q17" s="352">
        <v>5790</v>
      </c>
      <c r="R17" s="352">
        <v>1780</v>
      </c>
    </row>
    <row r="18" spans="1:18" s="357" customFormat="1" ht="78.75">
      <c r="A18" s="136">
        <v>6</v>
      </c>
      <c r="B18" s="136"/>
      <c r="C18" s="349" t="s">
        <v>410</v>
      </c>
      <c r="D18" s="350" t="s">
        <v>412</v>
      </c>
      <c r="E18" s="351">
        <v>841126</v>
      </c>
      <c r="F18" s="352">
        <v>6000</v>
      </c>
      <c r="G18" s="352">
        <v>6000</v>
      </c>
      <c r="H18" s="344"/>
      <c r="I18" s="345"/>
      <c r="J18" s="345"/>
      <c r="K18" s="345"/>
      <c r="L18" s="353">
        <v>6</v>
      </c>
      <c r="M18" s="353"/>
      <c r="N18" s="354" t="s">
        <v>410</v>
      </c>
      <c r="O18" s="350" t="s">
        <v>411</v>
      </c>
      <c r="P18" s="356">
        <v>841126</v>
      </c>
      <c r="Q18" s="352">
        <v>0</v>
      </c>
      <c r="R18" s="352">
        <v>10</v>
      </c>
    </row>
    <row r="19" spans="1:18" s="357" customFormat="1" ht="26.25">
      <c r="A19" s="136">
        <v>7</v>
      </c>
      <c r="B19" s="136"/>
      <c r="C19" s="349" t="s">
        <v>541</v>
      </c>
      <c r="D19" s="358" t="s">
        <v>546</v>
      </c>
      <c r="E19" s="358">
        <v>841126</v>
      </c>
      <c r="F19" s="358">
        <v>0</v>
      </c>
      <c r="G19" s="358">
        <v>2489</v>
      </c>
      <c r="H19" s="344"/>
      <c r="I19" s="345"/>
      <c r="J19" s="345"/>
      <c r="K19" s="345"/>
      <c r="L19" s="353">
        <v>7</v>
      </c>
      <c r="M19" s="353"/>
      <c r="N19" s="354" t="s">
        <v>541</v>
      </c>
      <c r="O19" s="350" t="s">
        <v>553</v>
      </c>
      <c r="P19" s="356">
        <v>881011</v>
      </c>
      <c r="Q19" s="352">
        <v>0</v>
      </c>
      <c r="R19" s="352">
        <v>200</v>
      </c>
    </row>
    <row r="20" spans="1:18" s="357" customFormat="1" ht="26.25">
      <c r="A20" s="136">
        <v>8</v>
      </c>
      <c r="B20" s="136"/>
      <c r="C20" s="349" t="s">
        <v>542</v>
      </c>
      <c r="D20" s="358" t="s">
        <v>547</v>
      </c>
      <c r="E20" s="358">
        <v>873011</v>
      </c>
      <c r="F20" s="358">
        <v>0</v>
      </c>
      <c r="G20" s="358">
        <v>2585</v>
      </c>
      <c r="H20" s="344"/>
      <c r="I20" s="345"/>
      <c r="J20" s="345"/>
      <c r="K20" s="345"/>
      <c r="L20" s="353">
        <v>8</v>
      </c>
      <c r="M20" s="353"/>
      <c r="N20" s="354" t="s">
        <v>542</v>
      </c>
      <c r="O20" s="350" t="s">
        <v>554</v>
      </c>
      <c r="P20" s="356">
        <v>841126</v>
      </c>
      <c r="Q20" s="352">
        <v>0</v>
      </c>
      <c r="R20" s="352">
        <v>219</v>
      </c>
    </row>
    <row r="21" spans="1:18" s="357" customFormat="1" ht="26.25">
      <c r="A21" s="136">
        <v>9</v>
      </c>
      <c r="B21" s="136"/>
      <c r="C21" s="349" t="s">
        <v>545</v>
      </c>
      <c r="D21" s="358" t="s">
        <v>548</v>
      </c>
      <c r="E21" s="358">
        <v>855911</v>
      </c>
      <c r="F21" s="358">
        <v>0</v>
      </c>
      <c r="G21" s="358">
        <v>1424</v>
      </c>
      <c r="H21" s="344"/>
      <c r="I21" s="345"/>
      <c r="J21" s="345"/>
      <c r="K21" s="345"/>
      <c r="L21" s="353">
        <v>9</v>
      </c>
      <c r="M21" s="353"/>
      <c r="N21" s="354" t="s">
        <v>545</v>
      </c>
      <c r="O21" s="350" t="s">
        <v>546</v>
      </c>
      <c r="P21" s="356">
        <v>841126</v>
      </c>
      <c r="Q21" s="352">
        <v>0</v>
      </c>
      <c r="R21" s="352">
        <v>2489</v>
      </c>
    </row>
    <row r="22" spans="1:18" s="357" customFormat="1" ht="52.5">
      <c r="A22" s="136">
        <v>10</v>
      </c>
      <c r="B22" s="136"/>
      <c r="C22" s="349" t="s">
        <v>549</v>
      </c>
      <c r="D22" s="138" t="s">
        <v>543</v>
      </c>
      <c r="E22" s="358">
        <v>881011</v>
      </c>
      <c r="F22" s="358">
        <v>0</v>
      </c>
      <c r="G22" s="358">
        <v>200</v>
      </c>
      <c r="H22" s="344"/>
      <c r="I22" s="345"/>
      <c r="J22" s="345"/>
      <c r="K22" s="345"/>
      <c r="L22" s="353">
        <v>10</v>
      </c>
      <c r="M22" s="353"/>
      <c r="N22" s="354" t="s">
        <v>549</v>
      </c>
      <c r="O22" s="350" t="s">
        <v>555</v>
      </c>
      <c r="P22" s="356">
        <v>873011</v>
      </c>
      <c r="Q22" s="352">
        <v>0</v>
      </c>
      <c r="R22" s="352">
        <v>1424</v>
      </c>
    </row>
    <row r="23" spans="1:18" s="357" customFormat="1" ht="52.5">
      <c r="A23" s="136">
        <v>11</v>
      </c>
      <c r="B23" s="136"/>
      <c r="C23" s="349" t="s">
        <v>550</v>
      </c>
      <c r="D23" s="350" t="s">
        <v>544</v>
      </c>
      <c r="E23" s="351">
        <v>873011</v>
      </c>
      <c r="F23" s="352">
        <v>0</v>
      </c>
      <c r="G23" s="352">
        <v>2914</v>
      </c>
      <c r="H23" s="344"/>
      <c r="I23" s="345"/>
      <c r="J23" s="345"/>
      <c r="K23" s="345"/>
      <c r="L23" s="353">
        <v>11</v>
      </c>
      <c r="M23" s="353"/>
      <c r="N23" s="354" t="s">
        <v>550</v>
      </c>
      <c r="O23" s="350" t="s">
        <v>556</v>
      </c>
      <c r="P23" s="356">
        <v>855911</v>
      </c>
      <c r="Q23" s="352">
        <v>0</v>
      </c>
      <c r="R23" s="352">
        <v>2585</v>
      </c>
    </row>
    <row r="24" spans="1:18" s="357" customFormat="1" ht="26.25">
      <c r="A24" s="136">
        <v>12</v>
      </c>
      <c r="B24" s="136"/>
      <c r="C24" s="349" t="s">
        <v>551</v>
      </c>
      <c r="D24" s="350" t="s">
        <v>552</v>
      </c>
      <c r="E24" s="351">
        <v>841352</v>
      </c>
      <c r="F24" s="352">
        <v>0</v>
      </c>
      <c r="G24" s="352">
        <v>219</v>
      </c>
      <c r="H24" s="344"/>
      <c r="I24" s="345"/>
      <c r="J24" s="345"/>
      <c r="K24" s="345"/>
      <c r="L24" s="537">
        <v>12</v>
      </c>
      <c r="M24" s="538" t="s">
        <v>413</v>
      </c>
      <c r="N24" s="346"/>
      <c r="O24" s="347" t="s">
        <v>316</v>
      </c>
      <c r="P24" s="127"/>
      <c r="Q24" s="343">
        <f>SUM(Q25:Q27)</f>
        <v>3943</v>
      </c>
      <c r="R24" s="343">
        <v>6857</v>
      </c>
    </row>
    <row r="25" spans="1:18" s="357" customFormat="1" ht="26.25">
      <c r="A25" s="170"/>
      <c r="H25" s="344"/>
      <c r="I25" s="345"/>
      <c r="J25" s="345"/>
      <c r="K25" s="345"/>
      <c r="L25" s="353">
        <v>13</v>
      </c>
      <c r="M25" s="353"/>
      <c r="N25" s="354" t="s">
        <v>414</v>
      </c>
      <c r="O25" s="355" t="s">
        <v>415</v>
      </c>
      <c r="P25" s="356">
        <v>841126</v>
      </c>
      <c r="Q25" s="352">
        <v>1443</v>
      </c>
      <c r="R25" s="352">
        <v>1443</v>
      </c>
    </row>
    <row r="26" spans="1:18" s="357" customFormat="1" ht="26.25">
      <c r="A26" s="358"/>
      <c r="B26" s="136"/>
      <c r="H26" s="344"/>
      <c r="I26" s="345"/>
      <c r="J26" s="345"/>
      <c r="K26" s="345"/>
      <c r="L26" s="353">
        <v>14</v>
      </c>
      <c r="M26" s="353"/>
      <c r="N26" s="354" t="s">
        <v>416</v>
      </c>
      <c r="O26" s="355" t="s">
        <v>417</v>
      </c>
      <c r="P26" s="356">
        <v>910502</v>
      </c>
      <c r="Q26" s="352">
        <v>1000</v>
      </c>
      <c r="R26" s="352">
        <v>1000</v>
      </c>
    </row>
    <row r="27" spans="1:18" s="357" customFormat="1" ht="26.25">
      <c r="A27" s="358"/>
      <c r="B27" s="136"/>
      <c r="H27" s="344"/>
      <c r="I27" s="345"/>
      <c r="J27" s="345"/>
      <c r="K27" s="345"/>
      <c r="L27" s="353">
        <v>15</v>
      </c>
      <c r="M27" s="353"/>
      <c r="N27" s="354" t="s">
        <v>418</v>
      </c>
      <c r="O27" s="355" t="s">
        <v>419</v>
      </c>
      <c r="P27" s="356">
        <v>862101</v>
      </c>
      <c r="Q27" s="352">
        <v>1500</v>
      </c>
      <c r="R27" s="352">
        <v>1500</v>
      </c>
    </row>
    <row r="28" spans="1:18" s="357" customFormat="1" ht="26.25">
      <c r="A28" s="358"/>
      <c r="B28" s="136"/>
      <c r="H28" s="344"/>
      <c r="I28" s="345"/>
      <c r="J28" s="345"/>
      <c r="K28" s="345"/>
      <c r="L28" s="353">
        <v>16</v>
      </c>
      <c r="M28" s="353"/>
      <c r="N28" s="354" t="s">
        <v>557</v>
      </c>
      <c r="O28" s="358" t="s">
        <v>420</v>
      </c>
      <c r="P28" s="356"/>
      <c r="Q28" s="352"/>
      <c r="R28" s="352">
        <v>2914</v>
      </c>
    </row>
    <row r="29" spans="1:18" s="357" customFormat="1" ht="26.25">
      <c r="A29" s="358"/>
      <c r="B29" s="136"/>
      <c r="H29" s="344"/>
      <c r="I29" s="345"/>
      <c r="J29" s="345"/>
      <c r="K29" s="345"/>
      <c r="L29" s="537">
        <v>18</v>
      </c>
      <c r="M29" s="538" t="s">
        <v>421</v>
      </c>
      <c r="N29" s="135"/>
      <c r="O29" s="135" t="s">
        <v>422</v>
      </c>
      <c r="P29" s="127"/>
      <c r="Q29" s="343">
        <f>Q30</f>
        <v>2000</v>
      </c>
      <c r="R29" s="343">
        <f>R30</f>
        <v>3173</v>
      </c>
    </row>
    <row r="30" spans="1:18" s="357" customFormat="1" ht="37.5" customHeight="1">
      <c r="A30" s="358"/>
      <c r="B30" s="136"/>
      <c r="H30" s="359"/>
      <c r="I30" s="345"/>
      <c r="J30" s="345"/>
      <c r="K30" s="345"/>
      <c r="L30" s="353">
        <v>19</v>
      </c>
      <c r="M30" s="353"/>
      <c r="N30" s="354" t="s">
        <v>423</v>
      </c>
      <c r="O30" s="355" t="s">
        <v>424</v>
      </c>
      <c r="P30" s="356">
        <v>841126</v>
      </c>
      <c r="Q30" s="352">
        <v>2000</v>
      </c>
      <c r="R30" s="352">
        <v>3173</v>
      </c>
    </row>
    <row r="31" spans="1:18" s="357" customFormat="1" ht="37.5" customHeight="1">
      <c r="A31" s="483" t="s">
        <v>425</v>
      </c>
      <c r="B31" s="483"/>
      <c r="C31" s="483"/>
      <c r="D31" s="483"/>
      <c r="E31" s="262"/>
      <c r="F31" s="343">
        <v>15000</v>
      </c>
      <c r="G31" s="343">
        <v>20004</v>
      </c>
      <c r="H31" s="344" t="e">
        <f>#REF!+#REF!+#REF!+#REF!+#REF!+#REF!+#REF!+H14</f>
        <v>#REF!</v>
      </c>
      <c r="I31" s="345" t="e">
        <f>H31/G31*100</f>
        <v>#REF!</v>
      </c>
      <c r="J31" s="345"/>
      <c r="K31" s="345"/>
      <c r="L31" s="450" t="s">
        <v>426</v>
      </c>
      <c r="M31" s="450"/>
      <c r="N31" s="450"/>
      <c r="O31" s="450"/>
      <c r="P31" s="360"/>
      <c r="Q31" s="132">
        <f>Q29+Q24+Q14</f>
        <v>15000</v>
      </c>
      <c r="R31" s="132">
        <f>R29+R24+R14</f>
        <v>20004</v>
      </c>
    </row>
    <row r="32" spans="1:18" s="357" customFormat="1" ht="37.5" customHeight="1">
      <c r="A32" s="483" t="s">
        <v>427</v>
      </c>
      <c r="B32" s="483"/>
      <c r="C32" s="483"/>
      <c r="D32" s="483"/>
      <c r="E32" s="262"/>
      <c r="F32" s="343">
        <v>0</v>
      </c>
      <c r="G32" s="343">
        <v>0</v>
      </c>
      <c r="H32" s="344" t="e">
        <f>#REF!-#REF!</f>
        <v>#REF!</v>
      </c>
      <c r="I32" s="345" t="e">
        <f>H32/G32*100</f>
        <v>#REF!</v>
      </c>
      <c r="J32" s="345"/>
      <c r="K32" s="345"/>
      <c r="L32" s="509" t="s">
        <v>428</v>
      </c>
      <c r="M32" s="509"/>
      <c r="N32" s="509"/>
      <c r="O32" s="509"/>
      <c r="P32" s="127"/>
      <c r="Q32" s="361">
        <v>0</v>
      </c>
      <c r="R32" s="361">
        <v>0</v>
      </c>
    </row>
    <row r="33" spans="5:16" ht="23.25">
      <c r="E33" s="362"/>
      <c r="P33" s="362"/>
    </row>
    <row r="34" spans="5:16" ht="23.25">
      <c r="E34" s="362"/>
      <c r="P34" s="362"/>
    </row>
    <row r="35" spans="5:16" ht="23.25">
      <c r="E35" s="363"/>
      <c r="P35" s="364"/>
    </row>
    <row r="40" ht="23.25">
      <c r="O40" s="333"/>
    </row>
    <row r="43" ht="23.25">
      <c r="P43" s="365"/>
    </row>
  </sheetData>
  <sheetProtection selectLockedCells="1" selectUnlockedCells="1"/>
  <mergeCells count="26">
    <mergeCell ref="A1:R2"/>
    <mergeCell ref="A3:R4"/>
    <mergeCell ref="A5:R5"/>
    <mergeCell ref="A6:R6"/>
    <mergeCell ref="A7:D10"/>
    <mergeCell ref="E7:E10"/>
    <mergeCell ref="F7:F10"/>
    <mergeCell ref="G7:G10"/>
    <mergeCell ref="H7:H10"/>
    <mergeCell ref="I7:I10"/>
    <mergeCell ref="L7:O10"/>
    <mergeCell ref="P7:P10"/>
    <mergeCell ref="Q7:Q10"/>
    <mergeCell ref="R7:R10"/>
    <mergeCell ref="A11:A12"/>
    <mergeCell ref="B11:D11"/>
    <mergeCell ref="L11:L12"/>
    <mergeCell ref="M11:O11"/>
    <mergeCell ref="B12:D12"/>
    <mergeCell ref="M12:O12"/>
    <mergeCell ref="B13:D13"/>
    <mergeCell ref="M13:O13"/>
    <mergeCell ref="A31:D31"/>
    <mergeCell ref="L31:O31"/>
    <mergeCell ref="A32:D32"/>
    <mergeCell ref="L32:O3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SheetLayoutView="85" zoomScalePageLayoutView="0" workbookViewId="0" topLeftCell="A1">
      <pane xSplit="3" ySplit="5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3" sqref="A3:P3"/>
    </sheetView>
  </sheetViews>
  <sheetFormatPr defaultColWidth="9.00390625" defaultRowHeight="12.75"/>
  <cols>
    <col min="1" max="1" width="9.125" style="121" customWidth="1"/>
    <col min="2" max="2" width="33.25390625" style="122" customWidth="1"/>
    <col min="3" max="3" width="26.75390625" style="122" customWidth="1"/>
    <col min="4" max="4" width="11.75390625" style="122" customWidth="1"/>
    <col min="5" max="5" width="10.625" style="122" customWidth="1"/>
    <col min="6" max="6" width="13.875" style="122" customWidth="1"/>
    <col min="7" max="7" width="9.625" style="122" customWidth="1"/>
    <col min="8" max="8" width="9.875" style="122" customWidth="1"/>
    <col min="9" max="9" width="10.625" style="122" customWidth="1"/>
    <col min="10" max="10" width="9.875" style="122" customWidth="1"/>
    <col min="11" max="11" width="14.375" style="122" customWidth="1"/>
    <col min="12" max="12" width="16.25390625" style="122" customWidth="1"/>
    <col min="13" max="13" width="10.75390625" style="122" customWidth="1"/>
    <col min="14" max="14" width="14.625" style="122" customWidth="1"/>
    <col min="15" max="15" width="14.125" style="122" customWidth="1"/>
    <col min="16" max="16" width="12.25390625" style="122" customWidth="1"/>
    <col min="17" max="16384" width="9.125" style="122" customWidth="1"/>
  </cols>
  <sheetData>
    <row r="1" spans="1:16" s="261" customFormat="1" ht="88.5" customHeight="1">
      <c r="A1" s="519" t="s">
        <v>429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</row>
    <row r="2" spans="1:16" s="261" customFormat="1" ht="20.25">
      <c r="A2" s="520" t="s">
        <v>430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s="261" customFormat="1" ht="20.25">
      <c r="A3" s="521" t="s">
        <v>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s="261" customFormat="1" ht="44.25" customHeight="1">
      <c r="A4" s="478" t="s">
        <v>30</v>
      </c>
      <c r="B4" s="239" t="s">
        <v>176</v>
      </c>
      <c r="C4" s="239" t="s">
        <v>177</v>
      </c>
      <c r="D4" s="239" t="s">
        <v>19</v>
      </c>
      <c r="E4" s="239" t="s">
        <v>20</v>
      </c>
      <c r="F4" s="239" t="s">
        <v>21</v>
      </c>
      <c r="G4" s="239" t="s">
        <v>22</v>
      </c>
      <c r="H4" s="239" t="s">
        <v>23</v>
      </c>
      <c r="I4" s="239" t="s">
        <v>24</v>
      </c>
      <c r="J4" s="239" t="s">
        <v>25</v>
      </c>
      <c r="K4" s="239" t="s">
        <v>26</v>
      </c>
      <c r="L4" s="239" t="s">
        <v>27</v>
      </c>
      <c r="M4" s="239" t="s">
        <v>28</v>
      </c>
      <c r="N4" s="239" t="s">
        <v>29</v>
      </c>
      <c r="O4" s="239" t="s">
        <v>32</v>
      </c>
      <c r="P4" s="239" t="s">
        <v>33</v>
      </c>
    </row>
    <row r="5" spans="1:16" s="261" customFormat="1" ht="44.25" customHeight="1">
      <c r="A5" s="478"/>
      <c r="B5" s="239" t="s">
        <v>431</v>
      </c>
      <c r="C5" s="239" t="s">
        <v>432</v>
      </c>
      <c r="D5" s="239" t="s">
        <v>433</v>
      </c>
      <c r="E5" s="239" t="s">
        <v>434</v>
      </c>
      <c r="F5" s="239" t="s">
        <v>435</v>
      </c>
      <c r="G5" s="239" t="s">
        <v>436</v>
      </c>
      <c r="H5" s="239" t="s">
        <v>437</v>
      </c>
      <c r="I5" s="239" t="s">
        <v>438</v>
      </c>
      <c r="J5" s="239" t="s">
        <v>439</v>
      </c>
      <c r="K5" s="239" t="s">
        <v>440</v>
      </c>
      <c r="L5" s="239" t="s">
        <v>441</v>
      </c>
      <c r="M5" s="239" t="s">
        <v>442</v>
      </c>
      <c r="N5" s="239" t="s">
        <v>443</v>
      </c>
      <c r="O5" s="239" t="s">
        <v>444</v>
      </c>
      <c r="P5" s="239" t="s">
        <v>445</v>
      </c>
    </row>
    <row r="6" spans="1:16" ht="44.25" customHeight="1">
      <c r="A6" s="248">
        <v>1</v>
      </c>
      <c r="B6" s="478" t="s">
        <v>446</v>
      </c>
      <c r="C6" s="248" t="s">
        <v>447</v>
      </c>
      <c r="D6" s="324">
        <v>13198</v>
      </c>
      <c r="E6" s="324">
        <v>15720</v>
      </c>
      <c r="F6" s="324">
        <v>20321</v>
      </c>
      <c r="G6" s="324">
        <v>21618</v>
      </c>
      <c r="H6" s="324">
        <f>19877+6000</f>
        <v>25877</v>
      </c>
      <c r="I6" s="324">
        <v>13180</v>
      </c>
      <c r="J6" s="324">
        <v>15670</v>
      </c>
      <c r="K6" s="324">
        <f>14944+3000</f>
        <v>17944</v>
      </c>
      <c r="L6" s="324">
        <v>20133</v>
      </c>
      <c r="M6" s="324">
        <v>17488</v>
      </c>
      <c r="N6" s="324">
        <v>22243</v>
      </c>
      <c r="O6" s="324">
        <v>30258</v>
      </c>
      <c r="P6" s="325">
        <f>SUM(D6:O6)</f>
        <v>233650</v>
      </c>
    </row>
    <row r="7" spans="1:16" ht="44.25" customHeight="1">
      <c r="A7" s="248">
        <v>2</v>
      </c>
      <c r="B7" s="478"/>
      <c r="C7" s="248" t="s">
        <v>448</v>
      </c>
      <c r="D7" s="324">
        <v>18259</v>
      </c>
      <c r="E7" s="324">
        <v>16933</v>
      </c>
      <c r="F7" s="324">
        <v>17314</v>
      </c>
      <c r="G7" s="324">
        <v>16750</v>
      </c>
      <c r="H7" s="324">
        <v>16820</v>
      </c>
      <c r="I7" s="324">
        <v>17111</v>
      </c>
      <c r="J7" s="324">
        <v>17933</v>
      </c>
      <c r="K7" s="324">
        <v>17620</v>
      </c>
      <c r="L7" s="324">
        <f>17388+4500</f>
        <v>21888</v>
      </c>
      <c r="M7" s="324">
        <f>16977+4500</f>
        <v>21477</v>
      </c>
      <c r="N7" s="324">
        <v>28193</v>
      </c>
      <c r="O7" s="324">
        <v>19652</v>
      </c>
      <c r="P7" s="325">
        <f>SUM(D7:O7)</f>
        <v>229950</v>
      </c>
    </row>
    <row r="8" spans="1:17" ht="44.25" customHeight="1">
      <c r="A8" s="248">
        <v>3</v>
      </c>
      <c r="B8" s="478" t="s">
        <v>449</v>
      </c>
      <c r="C8" s="248" t="s">
        <v>447</v>
      </c>
      <c r="D8" s="324">
        <v>1560</v>
      </c>
      <c r="E8" s="324">
        <v>1678</v>
      </c>
      <c r="F8" s="324">
        <v>1678</v>
      </c>
      <c r="G8" s="324">
        <v>1678</v>
      </c>
      <c r="H8" s="324">
        <v>1678</v>
      </c>
      <c r="I8" s="324">
        <v>1678</v>
      </c>
      <c r="J8" s="324">
        <v>1678</v>
      </c>
      <c r="K8" s="324">
        <v>1678</v>
      </c>
      <c r="L8" s="324">
        <v>1678</v>
      </c>
      <c r="M8" s="324">
        <v>1678</v>
      </c>
      <c r="N8" s="324">
        <v>7877</v>
      </c>
      <c r="O8" s="324">
        <v>1682</v>
      </c>
      <c r="P8" s="325">
        <f>SUM(D8:O8)</f>
        <v>26221</v>
      </c>
      <c r="Q8" s="144"/>
    </row>
    <row r="9" spans="1:16" ht="44.25" customHeight="1">
      <c r="A9" s="248">
        <v>4</v>
      </c>
      <c r="B9" s="478"/>
      <c r="C9" s="248" t="s">
        <v>448</v>
      </c>
      <c r="D9" s="324">
        <v>4621</v>
      </c>
      <c r="E9" s="324">
        <v>4590</v>
      </c>
      <c r="F9" s="324">
        <v>4610</v>
      </c>
      <c r="G9" s="324">
        <v>4611</v>
      </c>
      <c r="H9" s="324">
        <v>4577</v>
      </c>
      <c r="I9" s="324">
        <v>4580</v>
      </c>
      <c r="J9" s="324">
        <v>4610</v>
      </c>
      <c r="K9" s="324">
        <v>4623</v>
      </c>
      <c r="L9" s="324">
        <v>4612</v>
      </c>
      <c r="M9" s="324">
        <v>4599</v>
      </c>
      <c r="N9" s="324">
        <v>11418</v>
      </c>
      <c r="O9" s="324">
        <v>4683</v>
      </c>
      <c r="P9" s="325">
        <f>SUM(D9:O9)</f>
        <v>62134</v>
      </c>
    </row>
    <row r="10" spans="1:16" ht="44.25" customHeight="1">
      <c r="A10" s="366"/>
      <c r="B10" s="518"/>
      <c r="C10" s="367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9"/>
    </row>
    <row r="11" spans="1:16" ht="44.25" customHeight="1">
      <c r="A11" s="366"/>
      <c r="B11" s="518"/>
      <c r="C11" s="367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</row>
    <row r="12" spans="1:16" s="372" customFormat="1" ht="44.25" customHeight="1">
      <c r="A12" s="370">
        <v>5</v>
      </c>
      <c r="B12" s="478" t="s">
        <v>450</v>
      </c>
      <c r="C12" s="370" t="s">
        <v>447</v>
      </c>
      <c r="D12" s="371">
        <f aca="true" t="shared" si="0" ref="D12:P12">SUM(D6+D8+D10)</f>
        <v>14758</v>
      </c>
      <c r="E12" s="371">
        <f t="shared" si="0"/>
        <v>17398</v>
      </c>
      <c r="F12" s="371">
        <f t="shared" si="0"/>
        <v>21999</v>
      </c>
      <c r="G12" s="371">
        <f t="shared" si="0"/>
        <v>23296</v>
      </c>
      <c r="H12" s="371">
        <f t="shared" si="0"/>
        <v>27555</v>
      </c>
      <c r="I12" s="371">
        <f t="shared" si="0"/>
        <v>14858</v>
      </c>
      <c r="J12" s="371">
        <f t="shared" si="0"/>
        <v>17348</v>
      </c>
      <c r="K12" s="371">
        <f t="shared" si="0"/>
        <v>19622</v>
      </c>
      <c r="L12" s="371">
        <f t="shared" si="0"/>
        <v>21811</v>
      </c>
      <c r="M12" s="371">
        <f t="shared" si="0"/>
        <v>19166</v>
      </c>
      <c r="N12" s="371">
        <f t="shared" si="0"/>
        <v>30120</v>
      </c>
      <c r="O12" s="371">
        <f t="shared" si="0"/>
        <v>31940</v>
      </c>
      <c r="P12" s="325">
        <f t="shared" si="0"/>
        <v>259871</v>
      </c>
    </row>
    <row r="13" spans="1:16" s="373" customFormat="1" ht="44.25" customHeight="1">
      <c r="A13" s="370">
        <v>6</v>
      </c>
      <c r="B13" s="478"/>
      <c r="C13" s="370" t="s">
        <v>448</v>
      </c>
      <c r="D13" s="371">
        <f aca="true" t="shared" si="1" ref="D13:P13">SUM(D7+D9+D11)</f>
        <v>22880</v>
      </c>
      <c r="E13" s="371">
        <f t="shared" si="1"/>
        <v>21523</v>
      </c>
      <c r="F13" s="371">
        <f t="shared" si="1"/>
        <v>21924</v>
      </c>
      <c r="G13" s="371">
        <f t="shared" si="1"/>
        <v>21361</v>
      </c>
      <c r="H13" s="371">
        <f t="shared" si="1"/>
        <v>21397</v>
      </c>
      <c r="I13" s="371">
        <f t="shared" si="1"/>
        <v>21691</v>
      </c>
      <c r="J13" s="371">
        <f t="shared" si="1"/>
        <v>22543</v>
      </c>
      <c r="K13" s="371">
        <f t="shared" si="1"/>
        <v>22243</v>
      </c>
      <c r="L13" s="371">
        <f t="shared" si="1"/>
        <v>26500</v>
      </c>
      <c r="M13" s="371">
        <f t="shared" si="1"/>
        <v>26076</v>
      </c>
      <c r="N13" s="371">
        <f t="shared" si="1"/>
        <v>39611</v>
      </c>
      <c r="O13" s="371">
        <f t="shared" si="1"/>
        <v>24335</v>
      </c>
      <c r="P13" s="325">
        <f t="shared" si="1"/>
        <v>292084</v>
      </c>
    </row>
    <row r="14" spans="1:16" s="374" customFormat="1" ht="44.25" customHeight="1">
      <c r="A14" s="370">
        <v>7</v>
      </c>
      <c r="B14" s="478"/>
      <c r="C14" s="370" t="s">
        <v>451</v>
      </c>
      <c r="D14" s="371">
        <f>SUM(D12-D13)</f>
        <v>-8122</v>
      </c>
      <c r="E14" s="371">
        <f aca="true" t="shared" si="2" ref="E14:P14">SUM(E12-E13)</f>
        <v>-4125</v>
      </c>
      <c r="F14" s="371">
        <f t="shared" si="2"/>
        <v>75</v>
      </c>
      <c r="G14" s="371">
        <f t="shared" si="2"/>
        <v>1935</v>
      </c>
      <c r="H14" s="371">
        <f t="shared" si="2"/>
        <v>6158</v>
      </c>
      <c r="I14" s="371">
        <f t="shared" si="2"/>
        <v>-6833</v>
      </c>
      <c r="J14" s="371">
        <f t="shared" si="2"/>
        <v>-5195</v>
      </c>
      <c r="K14" s="371">
        <f t="shared" si="2"/>
        <v>-2621</v>
      </c>
      <c r="L14" s="371">
        <f t="shared" si="2"/>
        <v>-4689</v>
      </c>
      <c r="M14" s="371">
        <f t="shared" si="2"/>
        <v>-6910</v>
      </c>
      <c r="N14" s="371">
        <f t="shared" si="2"/>
        <v>-9491</v>
      </c>
      <c r="O14" s="371">
        <f t="shared" si="2"/>
        <v>7605</v>
      </c>
      <c r="P14" s="325">
        <f t="shared" si="2"/>
        <v>-32213</v>
      </c>
    </row>
    <row r="15" spans="2:16" ht="12.75">
      <c r="B15" s="146"/>
      <c r="C15" s="146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</row>
    <row r="16" spans="2:16" ht="12.75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2:16" ht="12.75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2:16" ht="12.7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375"/>
    </row>
    <row r="19" spans="7:16" ht="12.75">
      <c r="G19" s="144"/>
      <c r="P19" s="144"/>
    </row>
    <row r="20" spans="8:16" ht="12.75">
      <c r="H20" s="144"/>
      <c r="P20" s="144"/>
    </row>
    <row r="23" spans="4:16" ht="12.75"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6" ht="12.75">
      <c r="P26" s="144"/>
    </row>
    <row r="28" spans="7:16" ht="12.75">
      <c r="G28" s="144"/>
      <c r="P28" s="144"/>
    </row>
    <row r="30" ht="12.75">
      <c r="P30" s="144"/>
    </row>
    <row r="31" spans="7:16" ht="12.75">
      <c r="G31" s="144"/>
      <c r="L31" s="144"/>
      <c r="P31" s="144"/>
    </row>
    <row r="32" spans="4:16" ht="12.75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4:16" ht="12.75">
      <c r="D33" s="144"/>
      <c r="F33" s="144"/>
      <c r="G33" s="144"/>
      <c r="I33" s="144"/>
      <c r="J33" s="144"/>
      <c r="K33" s="144"/>
      <c r="L33" s="144"/>
      <c r="M33" s="144"/>
      <c r="N33" s="144"/>
      <c r="O33" s="144"/>
      <c r="P33" s="144"/>
    </row>
  </sheetData>
  <sheetProtection selectLockedCells="1" selectUnlockedCells="1"/>
  <mergeCells count="8">
    <mergeCell ref="B10:B11"/>
    <mergeCell ref="B12:B14"/>
    <mergeCell ref="A1:P1"/>
    <mergeCell ref="A2:P2"/>
    <mergeCell ref="A3:P3"/>
    <mergeCell ref="A4:A5"/>
    <mergeCell ref="B6:B7"/>
    <mergeCell ref="B8:B9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view="pageBreakPreview" zoomScale="40" zoomScaleSheetLayoutView="40" zoomScalePageLayoutView="0" workbookViewId="0" topLeftCell="A1">
      <pane xSplit="3" ySplit="9" topLeftCell="E58" activePane="bottomRight" state="frozen"/>
      <selection pane="topLeft" activeCell="A1" sqref="A1"/>
      <selection pane="topRight" activeCell="E1" sqref="E1"/>
      <selection pane="bottomLeft" activeCell="A58" sqref="A58"/>
      <selection pane="bottomRight" activeCell="G73" sqref="G73"/>
    </sheetView>
  </sheetViews>
  <sheetFormatPr defaultColWidth="9.00390625" defaultRowHeight="12.75"/>
  <cols>
    <col min="1" max="1" width="14.875" style="67" customWidth="1"/>
    <col min="2" max="2" width="15.125" style="68" customWidth="1"/>
    <col min="3" max="3" width="163.625" style="69" customWidth="1"/>
    <col min="4" max="5" width="49.25390625" style="69" customWidth="1"/>
    <col min="6" max="6" width="49.25390625" style="70" customWidth="1"/>
    <col min="7" max="8" width="49.25390625" style="69" customWidth="1"/>
    <col min="9" max="9" width="49.25390625" style="70" customWidth="1"/>
    <col min="10" max="16384" width="9.125" style="69" customWidth="1"/>
  </cols>
  <sheetData>
    <row r="1" spans="1:9" ht="27.75">
      <c r="A1" s="441" t="s">
        <v>87</v>
      </c>
      <c r="B1" s="441"/>
      <c r="C1" s="441"/>
      <c r="D1" s="441"/>
      <c r="E1" s="441"/>
      <c r="F1" s="441"/>
      <c r="G1" s="441"/>
      <c r="H1" s="441"/>
      <c r="I1" s="441"/>
    </row>
    <row r="2" spans="1:9" ht="33">
      <c r="A2" s="442" t="s">
        <v>1</v>
      </c>
      <c r="B2" s="442"/>
      <c r="C2" s="442"/>
      <c r="D2" s="442"/>
      <c r="E2" s="442"/>
      <c r="F2" s="442"/>
      <c r="G2" s="442"/>
      <c r="H2" s="442"/>
      <c r="I2" s="442"/>
    </row>
    <row r="3" spans="1:9" ht="75" customHeight="1">
      <c r="A3" s="443" t="s">
        <v>88</v>
      </c>
      <c r="B3" s="443"/>
      <c r="C3" s="443"/>
      <c r="D3" s="443"/>
      <c r="E3" s="443"/>
      <c r="F3" s="443"/>
      <c r="G3" s="443"/>
      <c r="H3" s="443"/>
      <c r="I3" s="443"/>
    </row>
    <row r="4" spans="1:9" ht="20.25" customHeight="1">
      <c r="A4" s="444" t="s">
        <v>3</v>
      </c>
      <c r="B4" s="444"/>
      <c r="C4" s="444"/>
      <c r="D4" s="444"/>
      <c r="E4" s="444"/>
      <c r="F4" s="444"/>
      <c r="G4" s="444"/>
      <c r="H4" s="444"/>
      <c r="I4" s="444"/>
    </row>
    <row r="5" spans="1:9" ht="33">
      <c r="A5" s="445" t="s">
        <v>30</v>
      </c>
      <c r="B5" s="446" t="s">
        <v>17</v>
      </c>
      <c r="C5" s="446"/>
      <c r="D5" s="71" t="s">
        <v>18</v>
      </c>
      <c r="E5" s="71" t="s">
        <v>19</v>
      </c>
      <c r="F5" s="71" t="s">
        <v>20</v>
      </c>
      <c r="G5" s="71" t="s">
        <v>21</v>
      </c>
      <c r="H5" s="71" t="s">
        <v>89</v>
      </c>
      <c r="I5" s="71" t="s">
        <v>23</v>
      </c>
    </row>
    <row r="6" spans="1:9" s="72" customFormat="1" ht="33">
      <c r="A6" s="445"/>
      <c r="B6" s="446" t="s">
        <v>90</v>
      </c>
      <c r="C6" s="446"/>
      <c r="D6" s="71" t="s">
        <v>91</v>
      </c>
      <c r="E6" s="71" t="s">
        <v>92</v>
      </c>
      <c r="F6" s="71" t="s">
        <v>93</v>
      </c>
      <c r="G6" s="71" t="s">
        <v>91</v>
      </c>
      <c r="H6" s="71" t="s">
        <v>92</v>
      </c>
      <c r="I6" s="71" t="s">
        <v>93</v>
      </c>
    </row>
    <row r="7" spans="1:9" ht="20.25" customHeight="1">
      <c r="A7" s="445"/>
      <c r="B7" s="446"/>
      <c r="C7" s="446"/>
      <c r="D7" s="447" t="s">
        <v>94</v>
      </c>
      <c r="E7" s="447"/>
      <c r="F7" s="447"/>
      <c r="G7" s="447" t="s">
        <v>95</v>
      </c>
      <c r="H7" s="447"/>
      <c r="I7" s="447"/>
    </row>
    <row r="8" spans="1:9" ht="20.25">
      <c r="A8" s="445"/>
      <c r="B8" s="446"/>
      <c r="C8" s="446"/>
      <c r="D8" s="447"/>
      <c r="E8" s="447"/>
      <c r="F8" s="447"/>
      <c r="G8" s="447"/>
      <c r="H8" s="447"/>
      <c r="I8" s="447"/>
    </row>
    <row r="9" spans="1:9" s="73" customFormat="1" ht="20.25">
      <c r="A9" s="445"/>
      <c r="B9" s="446"/>
      <c r="C9" s="446"/>
      <c r="D9" s="447"/>
      <c r="E9" s="447"/>
      <c r="F9" s="447"/>
      <c r="G9" s="447"/>
      <c r="H9" s="447"/>
      <c r="I9" s="447"/>
    </row>
    <row r="10" spans="1:9" s="78" customFormat="1" ht="42" customHeight="1">
      <c r="A10" s="74">
        <v>1</v>
      </c>
      <c r="B10" s="75" t="s">
        <v>46</v>
      </c>
      <c r="C10" s="76" t="s">
        <v>96</v>
      </c>
      <c r="D10" s="77">
        <f>'ÖNO bevételei'!D10+'PH bevételei'!D10</f>
        <v>115415</v>
      </c>
      <c r="E10" s="77">
        <f>'ÖNO bevételei'!E10+'PH bevételei'!E10</f>
        <v>6000</v>
      </c>
      <c r="F10" s="77">
        <f>'ÖNO bevételei'!F10+'PH bevételei'!F10</f>
        <v>121415</v>
      </c>
      <c r="G10" s="77">
        <v>121348</v>
      </c>
      <c r="H10" s="77">
        <v>0</v>
      </c>
      <c r="I10" s="77">
        <v>121348</v>
      </c>
    </row>
    <row r="11" spans="1:9" s="81" customFormat="1" ht="42" customHeight="1">
      <c r="A11" s="74">
        <v>2</v>
      </c>
      <c r="B11" s="79"/>
      <c r="C11" s="80" t="s">
        <v>97</v>
      </c>
      <c r="D11" s="77">
        <f>'ÖNO bevételei'!D11+'PH bevételei'!D11</f>
        <v>24906</v>
      </c>
      <c r="E11" s="77">
        <f>'ÖNO bevételei'!E11+'PH bevételei'!E11</f>
        <v>0</v>
      </c>
      <c r="F11" s="77">
        <f>'ÖNO bevételei'!F11+'PH bevételei'!F11</f>
        <v>24906</v>
      </c>
      <c r="G11" s="77">
        <v>24906</v>
      </c>
      <c r="H11" s="77">
        <v>0</v>
      </c>
      <c r="I11" s="77">
        <v>24906</v>
      </c>
    </row>
    <row r="12" spans="1:9" s="86" customFormat="1" ht="42" customHeight="1">
      <c r="A12" s="82">
        <v>3</v>
      </c>
      <c r="B12" s="83" t="s">
        <v>98</v>
      </c>
      <c r="C12" s="84" t="s">
        <v>99</v>
      </c>
      <c r="D12" s="85">
        <f>'ÖNO bevételei'!D12+'PH bevételei'!D12</f>
        <v>400</v>
      </c>
      <c r="E12" s="85">
        <f>'ÖNO bevételei'!E12+'PH bevételei'!E12</f>
        <v>0</v>
      </c>
      <c r="F12" s="85">
        <f>'ÖNO bevételei'!F12+'PH bevételei'!F12</f>
        <v>400</v>
      </c>
      <c r="G12" s="85">
        <v>400</v>
      </c>
      <c r="H12" s="85">
        <v>0</v>
      </c>
      <c r="I12" s="85">
        <v>400</v>
      </c>
    </row>
    <row r="13" spans="1:9" s="86" customFormat="1" ht="42" customHeight="1">
      <c r="A13" s="82">
        <v>4</v>
      </c>
      <c r="B13" s="83" t="s">
        <v>100</v>
      </c>
      <c r="C13" s="84" t="s">
        <v>101</v>
      </c>
      <c r="D13" s="85">
        <f>'ÖNO bevételei'!D13+'PH bevételei'!D13</f>
        <v>2566</v>
      </c>
      <c r="E13" s="85">
        <f>'ÖNO bevételei'!E13+'PH bevételei'!E13</f>
        <v>0</v>
      </c>
      <c r="F13" s="85">
        <f>'ÖNO bevételei'!F13+'PH bevételei'!F13</f>
        <v>2566</v>
      </c>
      <c r="G13" s="85">
        <v>2566</v>
      </c>
      <c r="H13" s="85">
        <v>0</v>
      </c>
      <c r="I13" s="85">
        <v>2566</v>
      </c>
    </row>
    <row r="14" spans="1:9" s="86" customFormat="1" ht="42" customHeight="1">
      <c r="A14" s="82">
        <v>5</v>
      </c>
      <c r="B14" s="83" t="s">
        <v>102</v>
      </c>
      <c r="C14" s="87" t="s">
        <v>103</v>
      </c>
      <c r="D14" s="85">
        <f>'ÖNO bevételei'!D14+'PH bevételei'!D14</f>
        <v>18041</v>
      </c>
      <c r="E14" s="85">
        <f>'ÖNO bevételei'!E14+'PH bevételei'!E14</f>
        <v>0</v>
      </c>
      <c r="F14" s="85">
        <f>'ÖNO bevételei'!F14+'PH bevételei'!F14</f>
        <v>18041</v>
      </c>
      <c r="G14" s="85">
        <v>18041</v>
      </c>
      <c r="H14" s="85">
        <v>0</v>
      </c>
      <c r="I14" s="85">
        <v>18041</v>
      </c>
    </row>
    <row r="15" spans="1:9" s="86" customFormat="1" ht="42" customHeight="1">
      <c r="A15" s="82">
        <v>6</v>
      </c>
      <c r="B15" s="83" t="s">
        <v>104</v>
      </c>
      <c r="C15" s="87" t="s">
        <v>105</v>
      </c>
      <c r="D15" s="85">
        <f>'ÖNO bevételei'!D15+'PH bevételei'!D15</f>
        <v>1126</v>
      </c>
      <c r="E15" s="85">
        <f>'ÖNO bevételei'!E15+'PH bevételei'!E15</f>
        <v>0</v>
      </c>
      <c r="F15" s="85">
        <f>'ÖNO bevételei'!F15+'PH bevételei'!F15</f>
        <v>1126</v>
      </c>
      <c r="G15" s="85">
        <v>1126</v>
      </c>
      <c r="H15" s="85">
        <v>0</v>
      </c>
      <c r="I15" s="85">
        <v>1126</v>
      </c>
    </row>
    <row r="16" spans="1:9" s="86" customFormat="1" ht="42" customHeight="1">
      <c r="A16" s="82">
        <v>7</v>
      </c>
      <c r="B16" s="83" t="s">
        <v>106</v>
      </c>
      <c r="C16" s="87" t="s">
        <v>107</v>
      </c>
      <c r="D16" s="85">
        <f>'ÖNO bevételei'!D16+'PH bevételei'!D16</f>
        <v>150</v>
      </c>
      <c r="E16" s="85">
        <f>'ÖNO bevételei'!E16+'PH bevételei'!E16</f>
        <v>0</v>
      </c>
      <c r="F16" s="85">
        <f>'ÖNO bevételei'!F16+'PH bevételei'!F16</f>
        <v>150</v>
      </c>
      <c r="G16" s="85">
        <v>150</v>
      </c>
      <c r="H16" s="85">
        <v>0</v>
      </c>
      <c r="I16" s="85">
        <v>150</v>
      </c>
    </row>
    <row r="17" spans="1:9" s="86" customFormat="1" ht="42" customHeight="1">
      <c r="A17" s="82">
        <v>8</v>
      </c>
      <c r="B17" s="83" t="s">
        <v>108</v>
      </c>
      <c r="C17" s="87" t="s">
        <v>109</v>
      </c>
      <c r="D17" s="85">
        <f>'ÖNO bevételei'!D17+'PH bevételei'!D17</f>
        <v>2623</v>
      </c>
      <c r="E17" s="85">
        <f>'ÖNO bevételei'!E17+'PH bevételei'!E17</f>
        <v>0</v>
      </c>
      <c r="F17" s="85">
        <f>'ÖNO bevételei'!F17+'PH bevételei'!F17</f>
        <v>2623</v>
      </c>
      <c r="G17" s="85">
        <v>2623</v>
      </c>
      <c r="H17" s="85">
        <v>0</v>
      </c>
      <c r="I17" s="85">
        <v>2623</v>
      </c>
    </row>
    <row r="18" spans="1:9" s="88" customFormat="1" ht="42" customHeight="1">
      <c r="A18" s="74">
        <v>9</v>
      </c>
      <c r="B18" s="79"/>
      <c r="C18" s="80" t="s">
        <v>110</v>
      </c>
      <c r="D18" s="77">
        <f>'ÖNO bevételei'!D18+'PH bevételei'!D18</f>
        <v>90509</v>
      </c>
      <c r="E18" s="77">
        <f>'ÖNO bevételei'!E18+'PH bevételei'!E18</f>
        <v>6000</v>
      </c>
      <c r="F18" s="77">
        <f>'ÖNO bevételei'!F18+'PH bevételei'!F18</f>
        <v>96509</v>
      </c>
      <c r="G18" s="77">
        <v>96442</v>
      </c>
      <c r="H18" s="77">
        <v>0</v>
      </c>
      <c r="I18" s="77">
        <v>96442</v>
      </c>
    </row>
    <row r="19" spans="1:9" s="92" customFormat="1" ht="42" customHeight="1">
      <c r="A19" s="89">
        <v>10</v>
      </c>
      <c r="B19" s="90"/>
      <c r="C19" s="91" t="s">
        <v>111</v>
      </c>
      <c r="D19" s="85">
        <f>'ÖNO bevételei'!D19+'PH bevételei'!D19</f>
        <v>9300</v>
      </c>
      <c r="E19" s="85">
        <f>'ÖNO bevételei'!E19+'PH bevételei'!E19</f>
        <v>6000</v>
      </c>
      <c r="F19" s="85">
        <f>'ÖNO bevételei'!F19+'PH bevételei'!F19</f>
        <v>15300</v>
      </c>
      <c r="G19" s="85">
        <v>9300</v>
      </c>
      <c r="H19" s="85">
        <v>0</v>
      </c>
      <c r="I19" s="85">
        <v>15300</v>
      </c>
    </row>
    <row r="20" spans="1:9" s="86" customFormat="1" ht="42" customHeight="1">
      <c r="A20" s="82">
        <v>11</v>
      </c>
      <c r="B20" s="83" t="s">
        <v>112</v>
      </c>
      <c r="C20" s="87" t="s">
        <v>113</v>
      </c>
      <c r="D20" s="85">
        <f>'ÖNO bevételei'!D20+'PH bevételei'!D20</f>
        <v>0</v>
      </c>
      <c r="E20" s="85">
        <f>'ÖNO bevételei'!E20+'PH bevételei'!E20</f>
        <v>6000</v>
      </c>
      <c r="F20" s="85">
        <f>'ÖNO bevételei'!F20+'PH bevételei'!F20</f>
        <v>6000</v>
      </c>
      <c r="G20" s="85">
        <v>6000</v>
      </c>
      <c r="H20" s="85">
        <v>0</v>
      </c>
      <c r="I20" s="85">
        <v>6000</v>
      </c>
    </row>
    <row r="21" spans="1:9" s="86" customFormat="1" ht="42" customHeight="1">
      <c r="A21" s="82">
        <v>12</v>
      </c>
      <c r="B21" s="83" t="s">
        <v>114</v>
      </c>
      <c r="C21" s="87" t="s">
        <v>115</v>
      </c>
      <c r="D21" s="85">
        <f>'ÖNO bevételei'!D21+'PH bevételei'!D21</f>
        <v>9000</v>
      </c>
      <c r="E21" s="85">
        <f>'ÖNO bevételei'!E21+'PH bevételei'!E21</f>
        <v>0</v>
      </c>
      <c r="F21" s="85">
        <f>'ÖNO bevételei'!F21+'PH bevételei'!F21</f>
        <v>9000</v>
      </c>
      <c r="G21" s="85">
        <v>9000</v>
      </c>
      <c r="H21" s="85">
        <v>0</v>
      </c>
      <c r="I21" s="85">
        <v>9000</v>
      </c>
    </row>
    <row r="22" spans="1:9" s="86" customFormat="1" ht="42" customHeight="1">
      <c r="A22" s="82">
        <v>13</v>
      </c>
      <c r="B22" s="83" t="s">
        <v>116</v>
      </c>
      <c r="C22" s="87" t="s">
        <v>117</v>
      </c>
      <c r="D22" s="85">
        <f>'ÖNO bevételei'!D22+'PH bevételei'!D22</f>
        <v>300</v>
      </c>
      <c r="E22" s="85">
        <f>'ÖNO bevételei'!E22+'PH bevételei'!E22</f>
        <v>0</v>
      </c>
      <c r="F22" s="85">
        <f>'ÖNO bevételei'!F22+'PH bevételei'!F22</f>
        <v>300</v>
      </c>
      <c r="G22" s="85">
        <v>300</v>
      </c>
      <c r="H22" s="85">
        <v>0</v>
      </c>
      <c r="I22" s="85">
        <v>300</v>
      </c>
    </row>
    <row r="23" spans="1:9" s="92" customFormat="1" ht="42" customHeight="1">
      <c r="A23" s="82">
        <v>14</v>
      </c>
      <c r="B23" s="90"/>
      <c r="C23" s="91" t="s">
        <v>118</v>
      </c>
      <c r="D23" s="85">
        <f>'ÖNO bevételei'!D23+'PH bevételei'!D23</f>
        <v>80688</v>
      </c>
      <c r="E23" s="85">
        <f>'ÖNO bevételei'!E23+'PH bevételei'!E23</f>
        <v>0</v>
      </c>
      <c r="F23" s="85">
        <f>'ÖNO bevételei'!F23+'PH bevételei'!F23</f>
        <v>80688</v>
      </c>
      <c r="G23" s="85">
        <v>80621</v>
      </c>
      <c r="H23" s="85">
        <v>0</v>
      </c>
      <c r="I23" s="85">
        <v>80621</v>
      </c>
    </row>
    <row r="24" spans="1:9" s="86" customFormat="1" ht="42" customHeight="1">
      <c r="A24" s="82">
        <v>15</v>
      </c>
      <c r="B24" s="83" t="s">
        <v>119</v>
      </c>
      <c r="C24" s="87" t="s">
        <v>120</v>
      </c>
      <c r="D24" s="85">
        <f>'ÖNO bevételei'!D24+'PH bevételei'!D24</f>
        <v>10591</v>
      </c>
      <c r="E24" s="85">
        <f>'ÖNO bevételei'!E24+'PH bevételei'!E24</f>
        <v>0</v>
      </c>
      <c r="F24" s="85">
        <f>'ÖNO bevételei'!F24+'PH bevételei'!F24</f>
        <v>10591</v>
      </c>
      <c r="G24" s="85">
        <v>10591</v>
      </c>
      <c r="H24" s="85">
        <v>0</v>
      </c>
      <c r="I24" s="85">
        <v>10591</v>
      </c>
    </row>
    <row r="25" spans="1:9" s="86" customFormat="1" ht="42" customHeight="1">
      <c r="A25" s="82">
        <v>16</v>
      </c>
      <c r="B25" s="83" t="s">
        <v>121</v>
      </c>
      <c r="C25" s="87" t="s">
        <v>122</v>
      </c>
      <c r="D25" s="85">
        <f>'ÖNO bevételei'!D25+'PH bevételei'!D25</f>
        <v>59897</v>
      </c>
      <c r="E25" s="85">
        <f>'ÖNO bevételei'!E25+'PH bevételei'!E25</f>
        <v>0</v>
      </c>
      <c r="F25" s="85">
        <f>'ÖNO bevételei'!F25+'PH bevételei'!F25</f>
        <v>59897</v>
      </c>
      <c r="G25" s="85">
        <v>59830</v>
      </c>
      <c r="H25" s="85">
        <v>0</v>
      </c>
      <c r="I25" s="85">
        <v>59830</v>
      </c>
    </row>
    <row r="26" spans="1:9" s="86" customFormat="1" ht="42" customHeight="1">
      <c r="A26" s="82">
        <v>17</v>
      </c>
      <c r="B26" s="83" t="s">
        <v>123</v>
      </c>
      <c r="C26" s="87" t="s">
        <v>124</v>
      </c>
      <c r="D26" s="85">
        <f>'ÖNO bevételei'!D26+'PH bevételei'!D26</f>
        <v>10000</v>
      </c>
      <c r="E26" s="85">
        <f>'ÖNO bevételei'!E26+'PH bevételei'!E26</f>
        <v>0</v>
      </c>
      <c r="F26" s="85">
        <f>'ÖNO bevételei'!F26+'PH bevételei'!F26</f>
        <v>10000</v>
      </c>
      <c r="G26" s="85">
        <v>10000</v>
      </c>
      <c r="H26" s="85">
        <v>0</v>
      </c>
      <c r="I26" s="85">
        <v>10000</v>
      </c>
    </row>
    <row r="27" spans="1:9" s="86" customFormat="1" ht="42" customHeight="1">
      <c r="A27" s="82">
        <v>18</v>
      </c>
      <c r="B27" s="83" t="s">
        <v>125</v>
      </c>
      <c r="C27" s="87" t="s">
        <v>126</v>
      </c>
      <c r="D27" s="85">
        <f>'ÖNO bevételei'!D27+'PH bevételei'!D27</f>
        <v>200</v>
      </c>
      <c r="E27" s="85">
        <f>'ÖNO bevételei'!E27+'PH bevételei'!E27</f>
        <v>0</v>
      </c>
      <c r="F27" s="85">
        <f>'ÖNO bevételei'!F27+'PH bevételei'!F27</f>
        <v>200</v>
      </c>
      <c r="G27" s="85">
        <v>200</v>
      </c>
      <c r="H27" s="85">
        <v>0</v>
      </c>
      <c r="I27" s="85">
        <v>200</v>
      </c>
    </row>
    <row r="28" spans="1:9" s="92" customFormat="1" ht="42" customHeight="1">
      <c r="A28" s="82">
        <v>19</v>
      </c>
      <c r="B28" s="83" t="s">
        <v>127</v>
      </c>
      <c r="C28" s="91" t="s">
        <v>128</v>
      </c>
      <c r="D28" s="85">
        <f>'ÖNO bevételei'!D28+'PH bevételei'!D28</f>
        <v>100</v>
      </c>
      <c r="E28" s="85">
        <f>'ÖNO bevételei'!E28+'PH bevételei'!E28</f>
        <v>0</v>
      </c>
      <c r="F28" s="85">
        <f>'ÖNO bevételei'!F28+'PH bevételei'!F28</f>
        <v>100</v>
      </c>
      <c r="G28" s="85">
        <v>100</v>
      </c>
      <c r="H28" s="85">
        <v>0</v>
      </c>
      <c r="I28" s="85">
        <v>100</v>
      </c>
    </row>
    <row r="29" spans="1:9" s="93" customFormat="1" ht="42" customHeight="1">
      <c r="A29" s="82">
        <v>20</v>
      </c>
      <c r="B29" s="83" t="s">
        <v>129</v>
      </c>
      <c r="C29" s="91" t="s">
        <v>130</v>
      </c>
      <c r="D29" s="85">
        <f>'ÖNO bevételei'!D29+'PH bevételei'!D29</f>
        <v>421</v>
      </c>
      <c r="E29" s="85">
        <f>'ÖNO bevételei'!E29+'PH bevételei'!E29</f>
        <v>0</v>
      </c>
      <c r="F29" s="85">
        <f>'ÖNO bevételei'!F29+'PH bevételei'!F29</f>
        <v>421</v>
      </c>
      <c r="G29" s="85">
        <v>421</v>
      </c>
      <c r="H29" s="85">
        <v>0</v>
      </c>
      <c r="I29" s="85">
        <v>421</v>
      </c>
    </row>
    <row r="30" spans="1:9" s="78" customFormat="1" ht="42" customHeight="1">
      <c r="A30" s="74">
        <v>21</v>
      </c>
      <c r="B30" s="75" t="s">
        <v>49</v>
      </c>
      <c r="C30" s="76" t="s">
        <v>131</v>
      </c>
      <c r="D30" s="77">
        <f>'ÖNO bevételei'!D30+'PH bevételei'!D30</f>
        <v>82074</v>
      </c>
      <c r="E30" s="77">
        <f>'ÖNO bevételei'!E30+'PH bevételei'!E30</f>
        <v>0</v>
      </c>
      <c r="F30" s="77">
        <f>'ÖNO bevételei'!F30+'PH bevételei'!F30</f>
        <v>82074</v>
      </c>
      <c r="G30" s="77">
        <v>97722</v>
      </c>
      <c r="H30" s="77">
        <v>0</v>
      </c>
      <c r="I30" s="77">
        <v>97722</v>
      </c>
    </row>
    <row r="31" spans="1:9" s="96" customFormat="1" ht="42" customHeight="1">
      <c r="A31" s="82">
        <v>22</v>
      </c>
      <c r="B31" s="94"/>
      <c r="C31" s="95" t="s">
        <v>132</v>
      </c>
      <c r="D31" s="85">
        <f>'ÖNO bevételei'!D31+'PH bevételei'!D31</f>
        <v>82074</v>
      </c>
      <c r="E31" s="85">
        <f>'ÖNO bevételei'!E31+'PH bevételei'!E31</f>
        <v>0</v>
      </c>
      <c r="F31" s="85">
        <f>'ÖNO bevételei'!F31+'PH bevételei'!F31</f>
        <v>82074</v>
      </c>
      <c r="G31" s="85">
        <v>80451</v>
      </c>
      <c r="H31" s="85">
        <v>0</v>
      </c>
      <c r="I31" s="85">
        <v>80451</v>
      </c>
    </row>
    <row r="32" spans="1:9" s="92" customFormat="1" ht="42" customHeight="1">
      <c r="A32" s="89">
        <v>23</v>
      </c>
      <c r="B32" s="83" t="s">
        <v>98</v>
      </c>
      <c r="C32" s="91" t="s">
        <v>133</v>
      </c>
      <c r="D32" s="85">
        <v>44937</v>
      </c>
      <c r="E32" s="85">
        <f>'ÖNO bevételei'!E32+'PH bevételei'!E32</f>
        <v>0</v>
      </c>
      <c r="F32" s="85">
        <f>'ÖNO bevételei'!F32+'PH bevételei'!F32</f>
        <v>44937</v>
      </c>
      <c r="G32" s="85">
        <v>42232</v>
      </c>
      <c r="H32" s="85">
        <v>0</v>
      </c>
      <c r="I32" s="85">
        <v>41634</v>
      </c>
    </row>
    <row r="33" spans="1:9" s="92" customFormat="1" ht="42" customHeight="1">
      <c r="A33" s="89">
        <v>24</v>
      </c>
      <c r="B33" s="83" t="s">
        <v>100</v>
      </c>
      <c r="C33" s="91" t="s">
        <v>134</v>
      </c>
      <c r="D33" s="85">
        <f>'ÖNO bevételei'!D33+'PH bevételei'!D33</f>
        <v>0</v>
      </c>
      <c r="E33" s="85">
        <f>'ÖNO bevételei'!E33+'PH bevételei'!E33</f>
        <v>0</v>
      </c>
      <c r="F33" s="85">
        <f>'ÖNO bevételei'!F33+'PH bevételei'!F33</f>
        <v>0</v>
      </c>
      <c r="G33" s="85">
        <v>456</v>
      </c>
      <c r="H33" s="85">
        <v>0</v>
      </c>
      <c r="I33" s="85">
        <v>456</v>
      </c>
    </row>
    <row r="34" spans="1:9" s="92" customFormat="1" ht="42" customHeight="1">
      <c r="A34" s="89">
        <v>25</v>
      </c>
      <c r="B34" s="83"/>
      <c r="C34" s="97" t="s">
        <v>135</v>
      </c>
      <c r="D34" s="85">
        <f>'ÖNO bevételei'!D34+'PH bevételei'!D34</f>
        <v>37137</v>
      </c>
      <c r="E34" s="85">
        <f>'ÖNO bevételei'!E34+'PH bevételei'!E34</f>
        <v>0</v>
      </c>
      <c r="F34" s="85">
        <f>'ÖNO bevételei'!F34+'PH bevételei'!F34</f>
        <v>37137</v>
      </c>
      <c r="G34" s="85">
        <v>38361</v>
      </c>
      <c r="H34" s="85">
        <v>0</v>
      </c>
      <c r="I34" s="85">
        <v>38361</v>
      </c>
    </row>
    <row r="35" spans="1:9" s="86" customFormat="1" ht="42" customHeight="1">
      <c r="A35" s="82">
        <v>26</v>
      </c>
      <c r="B35" s="83" t="s">
        <v>102</v>
      </c>
      <c r="C35" s="84" t="s">
        <v>136</v>
      </c>
      <c r="D35" s="85">
        <f>'ÖNO bevételei'!D35+'PH bevételei'!D35</f>
        <v>5818</v>
      </c>
      <c r="E35" s="85">
        <f>'ÖNO bevételei'!E35+'PH bevételei'!E35</f>
        <v>0</v>
      </c>
      <c r="F35" s="85">
        <f>'ÖNO bevételei'!F35+'PH bevételei'!F35</f>
        <v>5818</v>
      </c>
      <c r="G35" s="85">
        <v>5818</v>
      </c>
      <c r="H35" s="85">
        <v>0</v>
      </c>
      <c r="I35" s="85">
        <v>5818</v>
      </c>
    </row>
    <row r="36" spans="1:9" s="86" customFormat="1" ht="42" customHeight="1">
      <c r="A36" s="82">
        <v>27</v>
      </c>
      <c r="B36" s="83" t="s">
        <v>104</v>
      </c>
      <c r="C36" s="84" t="s">
        <v>137</v>
      </c>
      <c r="D36" s="85">
        <f>'ÖNO bevételei'!D36+'PH bevételei'!D36</f>
        <v>12038</v>
      </c>
      <c r="E36" s="85">
        <f>'ÖNO bevételei'!E36+'PH bevételei'!E36</f>
        <v>0</v>
      </c>
      <c r="F36" s="85">
        <f>'ÖNO bevételei'!F36+'PH bevételei'!F36</f>
        <v>12038</v>
      </c>
      <c r="G36" s="85">
        <v>13262</v>
      </c>
      <c r="H36" s="85">
        <v>0</v>
      </c>
      <c r="I36" s="85">
        <v>13262</v>
      </c>
    </row>
    <row r="37" spans="1:9" s="86" customFormat="1" ht="42" customHeight="1">
      <c r="A37" s="82">
        <v>28</v>
      </c>
      <c r="B37" s="83" t="s">
        <v>106</v>
      </c>
      <c r="C37" s="84" t="s">
        <v>138</v>
      </c>
      <c r="D37" s="85">
        <f>'ÖNO bevételei'!D37+'PH bevételei'!D37</f>
        <v>693</v>
      </c>
      <c r="E37" s="85">
        <f>'ÖNO bevételei'!E37+'PH bevételei'!E37</f>
        <v>0</v>
      </c>
      <c r="F37" s="85">
        <f>'ÖNO bevételei'!F37+'PH bevételei'!F37</f>
        <v>693</v>
      </c>
      <c r="G37" s="85">
        <v>693</v>
      </c>
      <c r="H37" s="85">
        <v>0</v>
      </c>
      <c r="I37" s="85">
        <v>693</v>
      </c>
    </row>
    <row r="38" spans="1:9" s="86" customFormat="1" ht="42" customHeight="1">
      <c r="A38" s="82">
        <v>29</v>
      </c>
      <c r="B38" s="83" t="s">
        <v>108</v>
      </c>
      <c r="C38" s="84" t="s">
        <v>139</v>
      </c>
      <c r="D38" s="85">
        <f>'ÖNO bevételei'!D38+'PH bevételei'!D38</f>
        <v>7013</v>
      </c>
      <c r="E38" s="85">
        <f>'ÖNO bevételei'!E38+'PH bevételei'!E38</f>
        <v>0</v>
      </c>
      <c r="F38" s="85">
        <f>'ÖNO bevételei'!F38+'PH bevételei'!F38</f>
        <v>7013</v>
      </c>
      <c r="G38" s="85">
        <v>7013</v>
      </c>
      <c r="H38" s="85">
        <v>0</v>
      </c>
      <c r="I38" s="85">
        <v>7013</v>
      </c>
    </row>
    <row r="39" spans="1:9" s="86" customFormat="1" ht="42" customHeight="1">
      <c r="A39" s="82">
        <v>30</v>
      </c>
      <c r="B39" s="83" t="s">
        <v>112</v>
      </c>
      <c r="C39" s="84" t="s">
        <v>140</v>
      </c>
      <c r="D39" s="85">
        <f>'ÖNO bevételei'!D39+'PH bevételei'!D39</f>
        <v>11390</v>
      </c>
      <c r="E39" s="85">
        <f>'ÖNO bevételei'!E39+'PH bevételei'!E39</f>
        <v>0</v>
      </c>
      <c r="F39" s="85">
        <f>'ÖNO bevételei'!F39+'PH bevételei'!F39</f>
        <v>11390</v>
      </c>
      <c r="G39" s="85">
        <v>11390</v>
      </c>
      <c r="H39" s="85">
        <v>0</v>
      </c>
      <c r="I39" s="85">
        <v>11390</v>
      </c>
    </row>
    <row r="40" spans="1:9" s="86" customFormat="1" ht="42" customHeight="1">
      <c r="A40" s="82">
        <v>31</v>
      </c>
      <c r="B40" s="83" t="s">
        <v>114</v>
      </c>
      <c r="C40" s="84" t="s">
        <v>141</v>
      </c>
      <c r="D40" s="85">
        <f>'ÖNO bevételei'!D40+'PH bevételei'!D40</f>
        <v>0</v>
      </c>
      <c r="E40" s="85">
        <f>'ÖNO bevételei'!E40+'PH bevételei'!E40</f>
        <v>0</v>
      </c>
      <c r="F40" s="85">
        <f>'ÖNO bevételei'!F40+'PH bevételei'!F40</f>
        <v>0</v>
      </c>
      <c r="G40" s="85">
        <v>0</v>
      </c>
      <c r="H40" s="85">
        <v>0</v>
      </c>
      <c r="I40" s="85">
        <v>0</v>
      </c>
    </row>
    <row r="41" spans="1:9" s="86" customFormat="1" ht="42" customHeight="1">
      <c r="A41" s="82">
        <v>32</v>
      </c>
      <c r="B41" s="83" t="s">
        <v>116</v>
      </c>
      <c r="C41" s="84" t="s">
        <v>142</v>
      </c>
      <c r="D41" s="85">
        <f>'ÖNO bevételei'!D41+'PH bevételei'!D41</f>
        <v>185</v>
      </c>
      <c r="E41" s="85">
        <f>'ÖNO bevételei'!E41+'PH bevételei'!E41</f>
        <v>0</v>
      </c>
      <c r="F41" s="85">
        <f>'ÖNO bevételei'!F41+'PH bevételei'!F41</f>
        <v>185</v>
      </c>
      <c r="G41" s="85">
        <v>185</v>
      </c>
      <c r="H41" s="85">
        <v>0</v>
      </c>
      <c r="I41" s="85">
        <v>185</v>
      </c>
    </row>
    <row r="42" spans="1:9" s="86" customFormat="1" ht="42" customHeight="1">
      <c r="A42" s="82">
        <v>33</v>
      </c>
      <c r="B42" s="83" t="s">
        <v>119</v>
      </c>
      <c r="C42" s="95" t="s">
        <v>143</v>
      </c>
      <c r="D42" s="85">
        <f>'ÖNO bevételei'!D42+'PH bevételei'!D42</f>
        <v>0</v>
      </c>
      <c r="E42" s="85">
        <f>'ÖNO bevételei'!E42+'PH bevételei'!E42</f>
        <v>0</v>
      </c>
      <c r="F42" s="85">
        <f>'ÖNO bevételei'!F42+'PH bevételei'!F42</f>
        <v>0</v>
      </c>
      <c r="G42" s="85">
        <v>16534</v>
      </c>
      <c r="H42" s="85">
        <v>0</v>
      </c>
      <c r="I42" s="85">
        <v>16534</v>
      </c>
    </row>
    <row r="43" spans="1:9" s="86" customFormat="1" ht="42" customHeight="1">
      <c r="A43" s="82">
        <v>34</v>
      </c>
      <c r="B43" s="83" t="s">
        <v>121</v>
      </c>
      <c r="C43" s="95" t="s">
        <v>144</v>
      </c>
      <c r="D43" s="85">
        <f>'ÖNO bevételei'!D43+'PH bevételei'!D43</f>
        <v>0</v>
      </c>
      <c r="E43" s="85">
        <f>'ÖNO bevételei'!E43+'PH bevételei'!E43</f>
        <v>0</v>
      </c>
      <c r="F43" s="85">
        <f>'ÖNO bevételei'!F43+'PH bevételei'!F43</f>
        <v>0</v>
      </c>
      <c r="G43" s="85">
        <v>0</v>
      </c>
      <c r="H43" s="85">
        <v>0</v>
      </c>
      <c r="I43" s="85">
        <v>0</v>
      </c>
    </row>
    <row r="44" spans="1:9" s="98" customFormat="1" ht="42" customHeight="1">
      <c r="A44" s="82">
        <v>35</v>
      </c>
      <c r="B44" s="83" t="s">
        <v>123</v>
      </c>
      <c r="C44" s="95" t="s">
        <v>145</v>
      </c>
      <c r="D44" s="85">
        <f>'ÖNO bevételei'!D44+'PH bevételei'!D44</f>
        <v>0</v>
      </c>
      <c r="E44" s="85">
        <f>'ÖNO bevételei'!E44+'PH bevételei'!E44</f>
        <v>0</v>
      </c>
      <c r="F44" s="85">
        <f>'ÖNO bevételei'!F44+'PH bevételei'!F44</f>
        <v>0</v>
      </c>
      <c r="G44" s="85">
        <v>737</v>
      </c>
      <c r="H44" s="85">
        <v>0</v>
      </c>
      <c r="I44" s="85">
        <v>737</v>
      </c>
    </row>
    <row r="45" spans="1:9" s="78" customFormat="1" ht="42" customHeight="1">
      <c r="A45" s="74">
        <v>36</v>
      </c>
      <c r="B45" s="75" t="s">
        <v>52</v>
      </c>
      <c r="C45" s="76" t="s">
        <v>146</v>
      </c>
      <c r="D45" s="77">
        <f>'ÖNO bevételei'!D45+'PH bevételei'!D45</f>
        <v>0</v>
      </c>
      <c r="E45" s="77">
        <f>'ÖNO bevételei'!E45+'PH bevételei'!E45</f>
        <v>0</v>
      </c>
      <c r="F45" s="77">
        <f>'ÖNO bevételei'!F45+'PH bevételei'!F45</f>
        <v>0</v>
      </c>
      <c r="G45" s="77">
        <v>0</v>
      </c>
      <c r="H45" s="77">
        <v>0</v>
      </c>
      <c r="I45" s="77">
        <v>0</v>
      </c>
    </row>
    <row r="46" spans="1:9" s="100" customFormat="1" ht="42" customHeight="1">
      <c r="A46" s="82">
        <v>37</v>
      </c>
      <c r="B46" s="83" t="s">
        <v>98</v>
      </c>
      <c r="C46" s="99" t="s">
        <v>147</v>
      </c>
      <c r="D46" s="85">
        <f>'ÖNO bevételei'!D46+'PH bevételei'!D46</f>
        <v>0</v>
      </c>
      <c r="E46" s="85">
        <f>'ÖNO bevételei'!E46+'PH bevételei'!E46</f>
        <v>0</v>
      </c>
      <c r="F46" s="85">
        <f>'ÖNO bevételei'!F46+'PH bevételei'!F46</f>
        <v>0</v>
      </c>
      <c r="G46" s="85">
        <v>0</v>
      </c>
      <c r="H46" s="85">
        <v>0</v>
      </c>
      <c r="I46" s="85">
        <v>0</v>
      </c>
    </row>
    <row r="47" spans="1:9" s="86" customFormat="1" ht="42" customHeight="1">
      <c r="A47" s="82">
        <v>38</v>
      </c>
      <c r="B47" s="83" t="s">
        <v>100</v>
      </c>
      <c r="C47" s="99" t="s">
        <v>148</v>
      </c>
      <c r="D47" s="85">
        <f>'ÖNO bevételei'!D47+'PH bevételei'!D47</f>
        <v>0</v>
      </c>
      <c r="E47" s="85">
        <f>'ÖNO bevételei'!E47+'PH bevételei'!E47</f>
        <v>0</v>
      </c>
      <c r="F47" s="85">
        <f>'ÖNO bevételei'!F47+'PH bevételei'!F47</f>
        <v>0</v>
      </c>
      <c r="G47" s="85">
        <v>0</v>
      </c>
      <c r="H47" s="85">
        <v>0</v>
      </c>
      <c r="I47" s="85">
        <v>0</v>
      </c>
    </row>
    <row r="48" spans="1:9" s="98" customFormat="1" ht="42" customHeight="1">
      <c r="A48" s="82">
        <v>39</v>
      </c>
      <c r="B48" s="83" t="s">
        <v>102</v>
      </c>
      <c r="C48" s="99" t="s">
        <v>149</v>
      </c>
      <c r="D48" s="85">
        <f>'ÖNO bevételei'!D48+'PH bevételei'!D48</f>
        <v>0</v>
      </c>
      <c r="E48" s="85">
        <f>'ÖNO bevételei'!E48+'PH bevételei'!E48</f>
        <v>0</v>
      </c>
      <c r="F48" s="85">
        <f>'ÖNO bevételei'!F48+'PH bevételei'!F48</f>
        <v>0</v>
      </c>
      <c r="G48" s="85">
        <v>0</v>
      </c>
      <c r="H48" s="85">
        <v>0</v>
      </c>
      <c r="I48" s="85">
        <v>0</v>
      </c>
    </row>
    <row r="49" spans="1:9" s="78" customFormat="1" ht="42" customHeight="1">
      <c r="A49" s="74">
        <v>40</v>
      </c>
      <c r="B49" s="75" t="s">
        <v>55</v>
      </c>
      <c r="C49" s="76" t="s">
        <v>150</v>
      </c>
      <c r="D49" s="77">
        <f>'ÖNO bevételei'!D49+'PH bevételei'!D49</f>
        <v>13460</v>
      </c>
      <c r="E49" s="77">
        <f>'ÖNO bevételei'!E49+'PH bevételei'!E49</f>
        <v>0</v>
      </c>
      <c r="F49" s="77">
        <f>'ÖNO bevételei'!F49+'PH bevételei'!F49</f>
        <v>13460</v>
      </c>
      <c r="G49" s="77">
        <v>17891</v>
      </c>
      <c r="H49" s="77">
        <v>11004</v>
      </c>
      <c r="I49" s="77">
        <v>28895</v>
      </c>
    </row>
    <row r="50" spans="1:9" s="92" customFormat="1" ht="42" customHeight="1">
      <c r="A50" s="89">
        <v>41</v>
      </c>
      <c r="B50" s="83" t="s">
        <v>98</v>
      </c>
      <c r="C50" s="101" t="s">
        <v>151</v>
      </c>
      <c r="D50" s="85">
        <f>'ÖNO bevételei'!D50+'PH bevételei'!D50</f>
        <v>12910</v>
      </c>
      <c r="E50" s="85">
        <f>'ÖNO bevételei'!E50+'PH bevételei'!E50</f>
        <v>0</v>
      </c>
      <c r="F50" s="85">
        <f>'ÖNO bevételei'!F50+'PH bevételei'!F50</f>
        <v>12910</v>
      </c>
      <c r="G50" s="85">
        <v>17341</v>
      </c>
      <c r="H50" s="85">
        <v>11004</v>
      </c>
      <c r="I50" s="85">
        <v>28345</v>
      </c>
    </row>
    <row r="51" spans="1:9" s="86" customFormat="1" ht="42" customHeight="1">
      <c r="A51" s="82">
        <v>42</v>
      </c>
      <c r="B51" s="83" t="s">
        <v>100</v>
      </c>
      <c r="C51" s="101" t="s">
        <v>152</v>
      </c>
      <c r="D51" s="85">
        <f>'ÖNO bevételei'!D51+'PH bevételei'!D51</f>
        <v>0</v>
      </c>
      <c r="E51" s="85">
        <f>'ÖNO bevételei'!E51+'PH bevételei'!E51</f>
        <v>0</v>
      </c>
      <c r="F51" s="85">
        <f>'ÖNO bevételei'!F51+'PH bevételei'!F51</f>
        <v>0</v>
      </c>
      <c r="G51" s="85">
        <v>0</v>
      </c>
      <c r="H51" s="85">
        <v>0</v>
      </c>
      <c r="I51" s="85">
        <v>0</v>
      </c>
    </row>
    <row r="52" spans="1:9" s="86" customFormat="1" ht="42" customHeight="1">
      <c r="A52" s="82">
        <v>43</v>
      </c>
      <c r="B52" s="83" t="s">
        <v>102</v>
      </c>
      <c r="C52" s="101" t="s">
        <v>153</v>
      </c>
      <c r="D52" s="85">
        <f>'ÖNO bevételei'!D52+'PH bevételei'!D52</f>
        <v>0</v>
      </c>
      <c r="E52" s="85">
        <f>'ÖNO bevételei'!E52+'PH bevételei'!E52</f>
        <v>0</v>
      </c>
      <c r="F52" s="85">
        <f>'ÖNO bevételei'!F52+'PH bevételei'!F52</f>
        <v>0</v>
      </c>
      <c r="G52" s="85">
        <v>0</v>
      </c>
      <c r="H52" s="85">
        <v>0</v>
      </c>
      <c r="I52" s="85">
        <v>0</v>
      </c>
    </row>
    <row r="53" spans="1:9" s="86" customFormat="1" ht="42" customHeight="1">
      <c r="A53" s="82">
        <v>44</v>
      </c>
      <c r="B53" s="83" t="s">
        <v>104</v>
      </c>
      <c r="C53" s="101" t="s">
        <v>154</v>
      </c>
      <c r="D53" s="85">
        <f>'ÖNO bevételei'!D53+'PH bevételei'!D53</f>
        <v>0</v>
      </c>
      <c r="E53" s="85">
        <f>'ÖNO bevételei'!E53+'PH bevételei'!E53</f>
        <v>0</v>
      </c>
      <c r="F53" s="85">
        <f>'ÖNO bevételei'!F53+'PH bevételei'!F53</f>
        <v>0</v>
      </c>
      <c r="G53" s="85">
        <v>0</v>
      </c>
      <c r="H53" s="85">
        <v>0</v>
      </c>
      <c r="I53" s="85">
        <v>0</v>
      </c>
    </row>
    <row r="54" spans="1:9" s="86" customFormat="1" ht="42" customHeight="1">
      <c r="A54" s="82">
        <v>45</v>
      </c>
      <c r="B54" s="83" t="s">
        <v>106</v>
      </c>
      <c r="C54" s="102" t="s">
        <v>155</v>
      </c>
      <c r="D54" s="85">
        <f>'ÖNO bevételei'!D54+'PH bevételei'!D54</f>
        <v>550</v>
      </c>
      <c r="E54" s="85">
        <f>'ÖNO bevételei'!E54+'PH bevételei'!E54</f>
        <v>0</v>
      </c>
      <c r="F54" s="85">
        <f>'ÖNO bevételei'!F54+'PH bevételei'!F54</f>
        <v>550</v>
      </c>
      <c r="G54" s="85">
        <v>550</v>
      </c>
      <c r="H54" s="85">
        <v>0</v>
      </c>
      <c r="I54" s="85">
        <v>550</v>
      </c>
    </row>
    <row r="55" spans="1:9" s="86" customFormat="1" ht="42" customHeight="1">
      <c r="A55" s="82">
        <v>46</v>
      </c>
      <c r="B55" s="83" t="s">
        <v>108</v>
      </c>
      <c r="C55" s="101" t="s">
        <v>156</v>
      </c>
      <c r="D55" s="85">
        <f>'ÖNO bevételei'!D55+'PH bevételei'!D55</f>
        <v>0</v>
      </c>
      <c r="E55" s="85">
        <f>'ÖNO bevételei'!E55+'PH bevételei'!E55</f>
        <v>0</v>
      </c>
      <c r="F55" s="85">
        <f>'ÖNO bevételei'!F55+'PH bevételei'!F55</f>
        <v>0</v>
      </c>
      <c r="G55" s="85">
        <v>0</v>
      </c>
      <c r="H55" s="85">
        <v>0</v>
      </c>
      <c r="I55" s="85">
        <v>0</v>
      </c>
    </row>
    <row r="56" spans="1:9" s="103" customFormat="1" ht="42" customHeight="1">
      <c r="A56" s="74">
        <v>47</v>
      </c>
      <c r="B56" s="75" t="s">
        <v>58</v>
      </c>
      <c r="C56" s="76" t="s">
        <v>157</v>
      </c>
      <c r="D56" s="77">
        <f>'ÖNO bevételei'!D56+'PH bevételei'!D56</f>
        <v>0</v>
      </c>
      <c r="E56" s="77">
        <f>'ÖNO bevételei'!E56+'PH bevételei'!E56</f>
        <v>9000</v>
      </c>
      <c r="F56" s="77">
        <f>'ÖNO bevételei'!F56+'PH bevételei'!F56</f>
        <v>9000</v>
      </c>
      <c r="G56" s="77">
        <v>0</v>
      </c>
      <c r="H56" s="77">
        <v>9000</v>
      </c>
      <c r="I56" s="77">
        <v>9000</v>
      </c>
    </row>
    <row r="57" spans="1:9" s="107" customFormat="1" ht="42" customHeight="1">
      <c r="A57" s="104">
        <v>48</v>
      </c>
      <c r="B57" s="105" t="s">
        <v>98</v>
      </c>
      <c r="C57" s="106" t="s">
        <v>158</v>
      </c>
      <c r="D57" s="85">
        <f>'ÖNO bevételei'!D57+'PH bevételei'!D57</f>
        <v>0</v>
      </c>
      <c r="E57" s="85">
        <f>'ÖNO bevételei'!E57+'PH bevételei'!E57</f>
        <v>0</v>
      </c>
      <c r="F57" s="85">
        <f>'ÖNO bevételei'!F57+'PH bevételei'!F57</f>
        <v>0</v>
      </c>
      <c r="G57" s="85">
        <v>0</v>
      </c>
      <c r="H57" s="85">
        <v>0</v>
      </c>
      <c r="I57" s="85">
        <v>0</v>
      </c>
    </row>
    <row r="58" spans="1:9" s="98" customFormat="1" ht="42" customHeight="1">
      <c r="A58" s="82">
        <v>49</v>
      </c>
      <c r="B58" s="105" t="s">
        <v>100</v>
      </c>
      <c r="C58" s="99" t="s">
        <v>159</v>
      </c>
      <c r="D58" s="85">
        <f>'ÖNO bevételei'!D58+'PH bevételei'!D58</f>
        <v>0</v>
      </c>
      <c r="E58" s="85">
        <f>'ÖNO bevételei'!E58+'PH bevételei'!E58</f>
        <v>9000</v>
      </c>
      <c r="F58" s="85">
        <f>'ÖNO bevételei'!F58+'PH bevételei'!F58</f>
        <v>9000</v>
      </c>
      <c r="G58" s="85">
        <v>0</v>
      </c>
      <c r="H58" s="85">
        <v>9000</v>
      </c>
      <c r="I58" s="85">
        <v>9000</v>
      </c>
    </row>
    <row r="59" spans="1:9" s="103" customFormat="1" ht="42" customHeight="1">
      <c r="A59" s="74">
        <v>50</v>
      </c>
      <c r="B59" s="75" t="s">
        <v>63</v>
      </c>
      <c r="C59" s="76" t="s">
        <v>160</v>
      </c>
      <c r="D59" s="77">
        <f>'ÖNO bevételei'!D59+'PH bevételei'!D59</f>
        <v>0</v>
      </c>
      <c r="E59" s="77">
        <f>'ÖNO bevételei'!E59+'PH bevételei'!E59</f>
        <v>0</v>
      </c>
      <c r="F59" s="77">
        <f>'ÖNO bevételei'!F59+'PH bevételei'!F59</f>
        <v>0</v>
      </c>
      <c r="G59" s="77">
        <v>0</v>
      </c>
      <c r="H59" s="77">
        <v>0</v>
      </c>
      <c r="I59" s="77">
        <v>0</v>
      </c>
    </row>
    <row r="60" spans="1:9" s="100" customFormat="1" ht="42" customHeight="1">
      <c r="A60" s="82">
        <v>51</v>
      </c>
      <c r="B60" s="83" t="s">
        <v>98</v>
      </c>
      <c r="C60" s="108" t="s">
        <v>161</v>
      </c>
      <c r="D60" s="85">
        <f>'ÖNO bevételei'!D60+'PH bevételei'!D60</f>
        <v>0</v>
      </c>
      <c r="E60" s="85">
        <f>'ÖNO bevételei'!E60+'PH bevételei'!E60</f>
        <v>0</v>
      </c>
      <c r="F60" s="85">
        <f>'ÖNO bevételei'!F60+'PH bevételei'!F60</f>
        <v>0</v>
      </c>
      <c r="G60" s="85">
        <v>0</v>
      </c>
      <c r="H60" s="85">
        <v>0</v>
      </c>
      <c r="I60" s="85">
        <v>0</v>
      </c>
    </row>
    <row r="61" spans="1:9" s="86" customFormat="1" ht="42" customHeight="1">
      <c r="A61" s="82">
        <v>52</v>
      </c>
      <c r="B61" s="83" t="s">
        <v>100</v>
      </c>
      <c r="C61" s="109" t="s">
        <v>162</v>
      </c>
      <c r="D61" s="85">
        <f>'ÖNO bevételei'!D61+'PH bevételei'!D61</f>
        <v>0</v>
      </c>
      <c r="E61" s="85">
        <f>'ÖNO bevételei'!E61+'PH bevételei'!E61</f>
        <v>0</v>
      </c>
      <c r="F61" s="85">
        <f>'ÖNO bevételei'!F61+'PH bevételei'!F61</f>
        <v>0</v>
      </c>
      <c r="G61" s="85">
        <v>0</v>
      </c>
      <c r="H61" s="85">
        <v>0</v>
      </c>
      <c r="I61" s="85">
        <v>0</v>
      </c>
    </row>
    <row r="62" spans="1:9" s="98" customFormat="1" ht="42" customHeight="1">
      <c r="A62" s="82">
        <v>53</v>
      </c>
      <c r="B62" s="83" t="s">
        <v>102</v>
      </c>
      <c r="C62" s="109" t="s">
        <v>163</v>
      </c>
      <c r="D62" s="85">
        <f>'ÖNO bevételei'!D62+'PH bevételei'!D62</f>
        <v>0</v>
      </c>
      <c r="E62" s="85">
        <f>'ÖNO bevételei'!E62+'PH bevételei'!E62</f>
        <v>0</v>
      </c>
      <c r="F62" s="85">
        <f>'ÖNO bevételei'!F62+'PH bevételei'!F62</f>
        <v>0</v>
      </c>
      <c r="G62" s="85">
        <v>0</v>
      </c>
      <c r="H62" s="85">
        <v>0</v>
      </c>
      <c r="I62" s="85">
        <v>0</v>
      </c>
    </row>
    <row r="63" spans="1:9" s="78" customFormat="1" ht="42" customHeight="1">
      <c r="A63" s="74">
        <v>54</v>
      </c>
      <c r="B63" s="79"/>
      <c r="C63" s="76" t="s">
        <v>164</v>
      </c>
      <c r="D63" s="77">
        <f>'ÖNO bevételei'!D63+'PH bevételei'!D63</f>
        <v>210949</v>
      </c>
      <c r="E63" s="77">
        <f>'ÖNO bevételei'!E63+'PH bevételei'!E63</f>
        <v>15000</v>
      </c>
      <c r="F63" s="77">
        <f>'ÖNO bevételei'!F63+'PH bevételei'!F63</f>
        <v>225949</v>
      </c>
      <c r="G63" s="77">
        <v>236961</v>
      </c>
      <c r="H63" s="77">
        <v>20004</v>
      </c>
      <c r="I63" s="77">
        <v>256965</v>
      </c>
    </row>
    <row r="64" spans="1:9" s="112" customFormat="1" ht="42" customHeight="1">
      <c r="A64" s="104">
        <v>55</v>
      </c>
      <c r="B64" s="110"/>
      <c r="C64" s="111"/>
      <c r="D64" s="85">
        <f>'ÖNO bevételei'!D64+'PH bevételei'!D64</f>
        <v>0</v>
      </c>
      <c r="E64" s="85">
        <f>'ÖNO bevételei'!E64+'PH bevételei'!E64</f>
        <v>0</v>
      </c>
      <c r="F64" s="85">
        <f>'ÖNO bevételei'!F64+'PH bevételei'!F64</f>
        <v>0</v>
      </c>
      <c r="G64" s="85">
        <v>0</v>
      </c>
      <c r="H64" s="85">
        <v>0</v>
      </c>
      <c r="I64" s="85">
        <v>0</v>
      </c>
    </row>
    <row r="65" spans="1:9" s="103" customFormat="1" ht="42" customHeight="1">
      <c r="A65" s="74">
        <v>56</v>
      </c>
      <c r="B65" s="75" t="s">
        <v>65</v>
      </c>
      <c r="C65" s="76" t="s">
        <v>165</v>
      </c>
      <c r="D65" s="77">
        <f>'ÖNO bevételei'!D65+'PH bevételei'!D65</f>
        <v>0</v>
      </c>
      <c r="E65" s="77">
        <f>'ÖNO bevételei'!E65+'PH bevételei'!E65</f>
        <v>0</v>
      </c>
      <c r="F65" s="77">
        <f>'ÖNO bevételei'!F65+'PH bevételei'!F65</f>
        <v>0</v>
      </c>
      <c r="G65" s="77">
        <v>0</v>
      </c>
      <c r="H65" s="77">
        <v>0</v>
      </c>
      <c r="I65" s="77">
        <v>0</v>
      </c>
    </row>
    <row r="66" spans="1:9" s="100" customFormat="1" ht="42" customHeight="1">
      <c r="A66" s="82">
        <v>57</v>
      </c>
      <c r="B66" s="83" t="s">
        <v>98</v>
      </c>
      <c r="C66" s="99" t="s">
        <v>166</v>
      </c>
      <c r="D66" s="85">
        <f>'ÖNO bevételei'!D66+'PH bevételei'!D66</f>
        <v>0</v>
      </c>
      <c r="E66" s="85">
        <f>'ÖNO bevételei'!E66+'PH bevételei'!E66</f>
        <v>0</v>
      </c>
      <c r="F66" s="85">
        <f>'ÖNO bevételei'!F66+'PH bevételei'!F66</f>
        <v>0</v>
      </c>
      <c r="G66" s="85">
        <v>0</v>
      </c>
      <c r="H66" s="85">
        <v>0</v>
      </c>
      <c r="I66" s="85">
        <v>0</v>
      </c>
    </row>
    <row r="67" spans="1:9" s="98" customFormat="1" ht="42" customHeight="1">
      <c r="A67" s="82">
        <v>58</v>
      </c>
      <c r="B67" s="83" t="s">
        <v>100</v>
      </c>
      <c r="C67" s="99" t="s">
        <v>167</v>
      </c>
      <c r="D67" s="85">
        <f>'ÖNO bevételei'!D67+'PH bevételei'!D67</f>
        <v>0</v>
      </c>
      <c r="E67" s="85">
        <f>'ÖNO bevételei'!E67+'PH bevételei'!E67</f>
        <v>0</v>
      </c>
      <c r="F67" s="85">
        <f>'ÖNO bevételei'!F67+'PH bevételei'!F67</f>
        <v>0</v>
      </c>
      <c r="G67" s="85">
        <v>0</v>
      </c>
      <c r="H67" s="85">
        <v>0</v>
      </c>
      <c r="I67" s="85">
        <v>0</v>
      </c>
    </row>
    <row r="68" spans="1:9" s="103" customFormat="1" ht="42" customHeight="1">
      <c r="A68" s="74">
        <v>59</v>
      </c>
      <c r="B68" s="75" t="s">
        <v>70</v>
      </c>
      <c r="C68" s="76" t="s">
        <v>168</v>
      </c>
      <c r="D68" s="77">
        <f>'ÖNO bevételei'!D68+'PH bevételei'!D68</f>
        <v>2906</v>
      </c>
      <c r="E68" s="77">
        <f>'ÖNO bevételei'!E68+'PH bevételei'!E68</f>
        <v>0</v>
      </c>
      <c r="F68" s="77">
        <f>'ÖNO bevételei'!F68+'PH bevételei'!F68</f>
        <v>2906</v>
      </c>
      <c r="G68" s="77">
        <v>2906</v>
      </c>
      <c r="H68" s="77">
        <v>0</v>
      </c>
      <c r="I68" s="77">
        <v>2906</v>
      </c>
    </row>
    <row r="69" spans="1:9" s="100" customFormat="1" ht="42" customHeight="1">
      <c r="A69" s="82">
        <v>60</v>
      </c>
      <c r="B69" s="83" t="s">
        <v>98</v>
      </c>
      <c r="C69" s="99" t="s">
        <v>169</v>
      </c>
      <c r="D69" s="85">
        <f>'ÖNO bevételei'!D69+'PH bevételei'!D69</f>
        <v>2906</v>
      </c>
      <c r="E69" s="85">
        <f>'ÖNO bevételei'!E69+'PH bevételei'!E69</f>
        <v>0</v>
      </c>
      <c r="F69" s="85">
        <f>'ÖNO bevételei'!F69+'PH bevételei'!F69</f>
        <v>2906</v>
      </c>
      <c r="G69" s="85">
        <v>2906</v>
      </c>
      <c r="H69" s="85">
        <v>0</v>
      </c>
      <c r="I69" s="85">
        <v>2906</v>
      </c>
    </row>
    <row r="70" spans="1:9" s="98" customFormat="1" ht="42" customHeight="1">
      <c r="A70" s="82">
        <v>61</v>
      </c>
      <c r="B70" s="83" t="s">
        <v>100</v>
      </c>
      <c r="C70" s="99" t="s">
        <v>170</v>
      </c>
      <c r="D70" s="85">
        <f>'ÖNO bevételei'!D70+'PH bevételei'!D70</f>
        <v>0</v>
      </c>
      <c r="E70" s="85">
        <f>'ÖNO bevételei'!E70+'PH bevételei'!E70</f>
        <v>0</v>
      </c>
      <c r="F70" s="85">
        <f>'ÖNO bevételei'!F70+'PH bevételei'!F70</f>
        <v>0</v>
      </c>
      <c r="G70" s="85">
        <v>0</v>
      </c>
      <c r="H70" s="85">
        <v>0</v>
      </c>
      <c r="I70" s="85">
        <v>0</v>
      </c>
    </row>
    <row r="71" spans="1:9" s="103" customFormat="1" ht="42" customHeight="1">
      <c r="A71" s="74">
        <v>62</v>
      </c>
      <c r="B71" s="75"/>
      <c r="C71" s="76" t="s">
        <v>171</v>
      </c>
      <c r="D71" s="77">
        <f>'ÖNO bevételei'!D71+'PH bevételei'!D71</f>
        <v>213855</v>
      </c>
      <c r="E71" s="77">
        <f>'ÖNO bevételei'!E71+'PH bevételei'!E71</f>
        <v>15000</v>
      </c>
      <c r="F71" s="77">
        <f>'ÖNO bevételei'!F71+'PH bevételei'!F71</f>
        <v>228855</v>
      </c>
      <c r="G71" s="77">
        <v>239867</v>
      </c>
      <c r="H71" s="77">
        <v>20004</v>
      </c>
      <c r="I71" s="77">
        <v>259871</v>
      </c>
    </row>
    <row r="72" spans="1:9" s="113" customFormat="1" ht="42" customHeight="1">
      <c r="A72" s="82">
        <v>63</v>
      </c>
      <c r="B72" s="94"/>
      <c r="C72" s="95" t="s">
        <v>172</v>
      </c>
      <c r="D72" s="85">
        <f>'ÖNO bevételei'!D72+'PH bevételei'!D72</f>
        <v>45376</v>
      </c>
      <c r="E72" s="85">
        <f>'ÖNO bevételei'!E72+'PH bevételei'!E72</f>
        <v>0</v>
      </c>
      <c r="F72" s="85">
        <f>'ÖNO bevételei'!F72+'PH bevételei'!F72</f>
        <v>45376</v>
      </c>
      <c r="G72" s="85">
        <v>32213</v>
      </c>
      <c r="H72" s="85">
        <v>0</v>
      </c>
      <c r="I72" s="85">
        <v>32213</v>
      </c>
    </row>
    <row r="73" spans="1:9" s="78" customFormat="1" ht="42" customHeight="1">
      <c r="A73" s="74">
        <v>64</v>
      </c>
      <c r="B73" s="75"/>
      <c r="C73" s="76" t="s">
        <v>173</v>
      </c>
      <c r="D73" s="77">
        <f>'ÖNO bevételei'!D73+'PH bevételei'!D73</f>
        <v>259231</v>
      </c>
      <c r="E73" s="77">
        <f>'ÖNO bevételei'!E73+'PH bevételei'!E73</f>
        <v>15000</v>
      </c>
      <c r="F73" s="77">
        <f>'ÖNO bevételei'!F73+'PH bevételei'!F73</f>
        <v>274231</v>
      </c>
      <c r="G73" s="77">
        <f>I73-H73</f>
        <v>272080</v>
      </c>
      <c r="H73" s="77">
        <v>20004</v>
      </c>
      <c r="I73" s="77">
        <v>292084</v>
      </c>
    </row>
    <row r="74" spans="1:9" ht="38.25">
      <c r="A74" s="114"/>
      <c r="B74" s="115"/>
      <c r="C74" s="116"/>
      <c r="D74" s="116"/>
      <c r="E74" s="116"/>
      <c r="F74" s="117"/>
      <c r="G74" s="116"/>
      <c r="H74" s="116"/>
      <c r="I74" s="117"/>
    </row>
    <row r="75" spans="4:7" ht="20.25">
      <c r="D75" s="118"/>
      <c r="G75" s="118"/>
    </row>
    <row r="76" spans="4:7" ht="20.25">
      <c r="D76" s="119"/>
      <c r="G76" s="119"/>
    </row>
    <row r="78" ht="20.25">
      <c r="B78" s="120"/>
    </row>
  </sheetData>
  <sheetProtection selectLockedCells="1" selectUnlockedCells="1"/>
  <mergeCells count="9">
    <mergeCell ref="A1:I1"/>
    <mergeCell ref="A2:I2"/>
    <mergeCell ref="A3:I3"/>
    <mergeCell ref="A4:I4"/>
    <mergeCell ref="A5:A9"/>
    <mergeCell ref="B5:C5"/>
    <mergeCell ref="B6:C9"/>
    <mergeCell ref="D7:F9"/>
    <mergeCell ref="G7:I9"/>
  </mergeCells>
  <printOptions horizontalCentered="1"/>
  <pageMargins left="1.417361111111111" right="0.7875" top="0.9840277777777777" bottom="0.9840277777777777" header="0.5118055555555555" footer="0.5118055555555555"/>
  <pageSetup fitToHeight="1" fitToWidth="1" horizontalDpi="300" verticalDpi="300" orientation="portrait" paperSize="9" scale="1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5.875" style="122" customWidth="1"/>
    <col min="2" max="2" width="45.25390625" style="122" customWidth="1"/>
    <col min="3" max="3" width="24.75390625" style="122" customWidth="1"/>
    <col min="4" max="4" width="15.25390625" style="122" customWidth="1"/>
    <col min="5" max="5" width="16.125" style="122" customWidth="1"/>
    <col min="6" max="6" width="9.875" style="122" customWidth="1"/>
    <col min="7" max="7" width="8.875" style="122" customWidth="1"/>
    <col min="8" max="16384" width="9.125" style="122" customWidth="1"/>
  </cols>
  <sheetData>
    <row r="1" spans="1:16" ht="12.75" customHeight="1">
      <c r="A1" s="529" t="s">
        <v>452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</row>
    <row r="2" spans="1:16" ht="12.7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spans="1:16" ht="12.75" customHeight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</row>
    <row r="6" spans="9:11" ht="18.75">
      <c r="I6" s="376"/>
      <c r="J6" s="130"/>
      <c r="K6" s="377" t="s">
        <v>453</v>
      </c>
    </row>
    <row r="9" spans="1:16" ht="12.75" customHeight="1">
      <c r="A9" s="526" t="s">
        <v>454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</row>
    <row r="10" spans="1:16" ht="12.75" customHeight="1">
      <c r="A10" s="526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</row>
    <row r="11" spans="1:16" ht="12.75" customHeight="1">
      <c r="A11" s="378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527" t="s">
        <v>455</v>
      </c>
      <c r="P11" s="527"/>
    </row>
    <row r="12" spans="1:16" s="130" customFormat="1" ht="12.75">
      <c r="A12" s="380"/>
      <c r="B12" s="381" t="s">
        <v>17</v>
      </c>
      <c r="C12" s="381" t="s">
        <v>18</v>
      </c>
      <c r="D12" s="381" t="s">
        <v>19</v>
      </c>
      <c r="E12" s="381" t="s">
        <v>20</v>
      </c>
      <c r="F12" s="381" t="s">
        <v>21</v>
      </c>
      <c r="G12" s="381" t="s">
        <v>22</v>
      </c>
      <c r="H12" s="381" t="s">
        <v>23</v>
      </c>
      <c r="I12" s="530" t="s">
        <v>24</v>
      </c>
      <c r="J12" s="530"/>
      <c r="K12" s="381" t="s">
        <v>25</v>
      </c>
      <c r="L12" s="381" t="s">
        <v>26</v>
      </c>
      <c r="M12" s="381" t="s">
        <v>27</v>
      </c>
      <c r="N12" s="381" t="s">
        <v>28</v>
      </c>
      <c r="O12" s="382" t="s">
        <v>29</v>
      </c>
      <c r="P12" s="383" t="s">
        <v>31</v>
      </c>
    </row>
    <row r="13" spans="1:16" s="261" customFormat="1" ht="12.75" customHeight="1">
      <c r="A13" s="522" t="s">
        <v>456</v>
      </c>
      <c r="B13" s="528" t="s">
        <v>457</v>
      </c>
      <c r="C13" s="528" t="s">
        <v>458</v>
      </c>
      <c r="D13" s="522" t="s">
        <v>459</v>
      </c>
      <c r="E13" s="522" t="s">
        <v>460</v>
      </c>
      <c r="F13" s="522" t="s">
        <v>461</v>
      </c>
      <c r="G13" s="522" t="s">
        <v>462</v>
      </c>
      <c r="H13" s="522"/>
      <c r="I13" s="522"/>
      <c r="J13" s="522"/>
      <c r="K13" s="522"/>
      <c r="L13" s="522"/>
      <c r="M13" s="522"/>
      <c r="N13" s="522"/>
      <c r="O13" s="522"/>
      <c r="P13" s="380" t="s">
        <v>463</v>
      </c>
    </row>
    <row r="14" spans="1:16" s="261" customFormat="1" ht="12.75" customHeight="1">
      <c r="A14" s="522"/>
      <c r="B14" s="528"/>
      <c r="C14" s="528"/>
      <c r="D14" s="522"/>
      <c r="E14" s="522"/>
      <c r="F14" s="522"/>
      <c r="G14" s="522" t="s">
        <v>464</v>
      </c>
      <c r="H14" s="522" t="s">
        <v>465</v>
      </c>
      <c r="I14" s="522" t="s">
        <v>466</v>
      </c>
      <c r="J14" s="522" t="s">
        <v>467</v>
      </c>
      <c r="K14" s="522" t="s">
        <v>468</v>
      </c>
      <c r="L14" s="522" t="s">
        <v>469</v>
      </c>
      <c r="M14" s="522" t="s">
        <v>470</v>
      </c>
      <c r="N14" s="522" t="s">
        <v>471</v>
      </c>
      <c r="O14" s="522" t="s">
        <v>472</v>
      </c>
      <c r="P14" s="384"/>
    </row>
    <row r="15" spans="1:16" s="261" customFormat="1" ht="12.75" customHeight="1">
      <c r="A15" s="522"/>
      <c r="B15" s="528"/>
      <c r="C15" s="528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385"/>
    </row>
    <row r="16" spans="1:16" ht="20.25">
      <c r="A16" s="386" t="s">
        <v>473</v>
      </c>
      <c r="B16" s="309" t="s">
        <v>474</v>
      </c>
      <c r="C16" s="326"/>
      <c r="D16" s="326"/>
      <c r="E16" s="326"/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80">
        <v>0</v>
      </c>
    </row>
    <row r="17" spans="1:16" ht="12.75">
      <c r="A17" s="386"/>
      <c r="B17" s="326"/>
      <c r="C17" s="326"/>
      <c r="D17" s="387"/>
      <c r="E17" s="388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80"/>
    </row>
    <row r="18" spans="1:16" ht="12.75">
      <c r="A18" s="386"/>
      <c r="B18" s="326"/>
      <c r="C18" s="326"/>
      <c r="D18" s="388"/>
      <c r="E18" s="388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80"/>
    </row>
    <row r="19" spans="1:16" s="261" customFormat="1" ht="12.75">
      <c r="A19" s="380"/>
      <c r="B19" s="389" t="s">
        <v>463</v>
      </c>
      <c r="C19" s="380"/>
      <c r="D19" s="380"/>
      <c r="E19" s="380"/>
      <c r="F19" s="380">
        <f>SUM(F17:F18)</f>
        <v>0</v>
      </c>
      <c r="G19" s="380">
        <f>SUM(G17:G18)</f>
        <v>0</v>
      </c>
      <c r="H19" s="380">
        <f>SUM(H17:H18)</f>
        <v>0</v>
      </c>
      <c r="I19" s="380">
        <f>SUM(I17:I18)</f>
        <v>0</v>
      </c>
      <c r="J19" s="380">
        <f>SUM(J17:J18)</f>
        <v>0</v>
      </c>
      <c r="K19" s="380"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</row>
    <row r="20" spans="1:16" s="391" customFormat="1" ht="12.7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</row>
    <row r="21" spans="1:16" s="391" customFormat="1" ht="12.75">
      <c r="A21" s="390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</row>
    <row r="22" spans="1:16" s="391" customFormat="1" ht="12.75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</row>
    <row r="23" spans="1:16" s="391" customFormat="1" ht="12.75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</row>
    <row r="24" spans="1:16" s="391" customFormat="1" ht="12.75">
      <c r="A24" s="390"/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</row>
    <row r="25" spans="1:16" s="391" customFormat="1" ht="12.75">
      <c r="A25" s="390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</row>
    <row r="26" spans="1:16" ht="12.75" customHeight="1">
      <c r="A26" s="526" t="s">
        <v>475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</row>
    <row r="27" spans="1:16" ht="12.75" customHeight="1">
      <c r="A27" s="526"/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16" ht="12.75" customHeight="1">
      <c r="A28" s="378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27" t="s">
        <v>455</v>
      </c>
      <c r="P28" s="527"/>
    </row>
    <row r="29" spans="1:16" ht="12.75">
      <c r="A29" s="392"/>
      <c r="B29" s="389" t="s">
        <v>17</v>
      </c>
      <c r="C29" s="389" t="s">
        <v>18</v>
      </c>
      <c r="D29" s="389" t="s">
        <v>19</v>
      </c>
      <c r="E29" s="389" t="s">
        <v>20</v>
      </c>
      <c r="F29" s="389" t="s">
        <v>21</v>
      </c>
      <c r="G29" s="389" t="s">
        <v>22</v>
      </c>
      <c r="H29" s="389" t="s">
        <v>23</v>
      </c>
      <c r="I29" s="389" t="s">
        <v>24</v>
      </c>
      <c r="J29" s="389" t="s">
        <v>25</v>
      </c>
      <c r="K29" s="389" t="s">
        <v>26</v>
      </c>
      <c r="L29" s="389" t="s">
        <v>27</v>
      </c>
      <c r="M29" s="389" t="s">
        <v>28</v>
      </c>
      <c r="N29" s="389" t="s">
        <v>29</v>
      </c>
      <c r="O29" s="525" t="s">
        <v>31</v>
      </c>
      <c r="P29" s="525"/>
    </row>
    <row r="30" spans="1:16" ht="12.75" customHeight="1">
      <c r="A30" s="522" t="s">
        <v>456</v>
      </c>
      <c r="B30" s="528" t="s">
        <v>476</v>
      </c>
      <c r="C30" s="528" t="s">
        <v>477</v>
      </c>
      <c r="D30" s="522" t="s">
        <v>478</v>
      </c>
      <c r="E30" s="522" t="s">
        <v>479</v>
      </c>
      <c r="F30" s="522" t="s">
        <v>461</v>
      </c>
      <c r="G30" s="522" t="s">
        <v>480</v>
      </c>
      <c r="H30" s="522"/>
      <c r="I30" s="524" t="s">
        <v>481</v>
      </c>
      <c r="J30" s="524"/>
      <c r="K30" s="524" t="s">
        <v>482</v>
      </c>
      <c r="L30" s="524"/>
      <c r="M30" s="524" t="s">
        <v>483</v>
      </c>
      <c r="N30" s="524"/>
      <c r="O30" s="525" t="s">
        <v>445</v>
      </c>
      <c r="P30" s="525"/>
    </row>
    <row r="31" spans="1:16" ht="12.75" customHeight="1">
      <c r="A31" s="522"/>
      <c r="B31" s="528"/>
      <c r="C31" s="528"/>
      <c r="D31" s="522"/>
      <c r="E31" s="522"/>
      <c r="F31" s="522"/>
      <c r="G31" s="522" t="s">
        <v>484</v>
      </c>
      <c r="H31" s="522" t="s">
        <v>485</v>
      </c>
      <c r="I31" s="522" t="s">
        <v>484</v>
      </c>
      <c r="J31" s="522" t="s">
        <v>485</v>
      </c>
      <c r="K31" s="522" t="s">
        <v>484</v>
      </c>
      <c r="L31" s="522" t="s">
        <v>485</v>
      </c>
      <c r="M31" s="522" t="s">
        <v>484</v>
      </c>
      <c r="N31" s="522" t="s">
        <v>485</v>
      </c>
      <c r="O31" s="523" t="s">
        <v>484</v>
      </c>
      <c r="P31" s="523" t="s">
        <v>485</v>
      </c>
    </row>
    <row r="32" spans="1:16" ht="12.75">
      <c r="A32" s="522"/>
      <c r="B32" s="528"/>
      <c r="C32" s="528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3"/>
      <c r="P32" s="523"/>
    </row>
    <row r="33" spans="1:16" ht="12.75">
      <c r="A33" s="386"/>
      <c r="B33" s="326"/>
      <c r="C33" s="326"/>
      <c r="D33" s="386"/>
      <c r="E33" s="386"/>
      <c r="F33" s="333"/>
      <c r="G33" s="326"/>
      <c r="H33" s="326"/>
      <c r="I33" s="326"/>
      <c r="J33" s="326"/>
      <c r="K33" s="326"/>
      <c r="L33" s="326"/>
      <c r="M33" s="326"/>
      <c r="N33" s="326"/>
      <c r="O33" s="380"/>
      <c r="P33" s="380"/>
    </row>
    <row r="34" spans="1:16" ht="20.25">
      <c r="A34" s="386" t="s">
        <v>98</v>
      </c>
      <c r="B34" s="309" t="s">
        <v>486</v>
      </c>
      <c r="C34" s="309" t="s">
        <v>487</v>
      </c>
      <c r="D34" s="393" t="s">
        <v>488</v>
      </c>
      <c r="E34" s="302" t="s">
        <v>488</v>
      </c>
      <c r="F34" s="333"/>
      <c r="G34" s="326"/>
      <c r="H34" s="326"/>
      <c r="I34" s="333"/>
      <c r="J34" s="333"/>
      <c r="K34" s="333"/>
      <c r="L34" s="333"/>
      <c r="M34" s="333"/>
      <c r="N34" s="333"/>
      <c r="O34" s="394"/>
      <c r="P34" s="394"/>
    </row>
    <row r="35" spans="1:16" ht="12.75">
      <c r="A35" s="386"/>
      <c r="B35" s="326"/>
      <c r="C35" s="326"/>
      <c r="D35" s="388"/>
      <c r="E35" s="386"/>
      <c r="F35" s="333"/>
      <c r="G35" s="326"/>
      <c r="H35" s="326"/>
      <c r="I35" s="333"/>
      <c r="J35" s="333"/>
      <c r="K35" s="333"/>
      <c r="L35" s="333"/>
      <c r="M35" s="333"/>
      <c r="N35" s="333"/>
      <c r="O35" s="394"/>
      <c r="P35" s="394"/>
    </row>
    <row r="36" spans="1:16" ht="20.25" customHeight="1">
      <c r="A36" s="392"/>
      <c r="B36" s="389" t="s">
        <v>489</v>
      </c>
      <c r="C36" s="392"/>
      <c r="D36" s="392"/>
      <c r="E36" s="392"/>
      <c r="F36" s="394">
        <f aca="true" t="shared" si="0" ref="F36:L36">SUM(F33:F35)</f>
        <v>0</v>
      </c>
      <c r="G36" s="394">
        <f t="shared" si="0"/>
        <v>0</v>
      </c>
      <c r="H36" s="394">
        <f t="shared" si="0"/>
        <v>0</v>
      </c>
      <c r="I36" s="394">
        <f t="shared" si="0"/>
        <v>0</v>
      </c>
      <c r="J36" s="394">
        <f t="shared" si="0"/>
        <v>0</v>
      </c>
      <c r="K36" s="394">
        <f t="shared" si="0"/>
        <v>0</v>
      </c>
      <c r="L36" s="394">
        <f t="shared" si="0"/>
        <v>0</v>
      </c>
      <c r="M36" s="394">
        <f>SUM(M33:M35)</f>
        <v>0</v>
      </c>
      <c r="N36" s="394">
        <f>SUM(N33:N35)</f>
        <v>0</v>
      </c>
      <c r="O36" s="394">
        <f>SUM(O33:O35)</f>
        <v>0</v>
      </c>
      <c r="P36" s="394">
        <f>SUM(P33:P35)</f>
        <v>0</v>
      </c>
    </row>
    <row r="37" spans="11:13" ht="12.75">
      <c r="K37" s="391"/>
      <c r="L37" s="391"/>
      <c r="M37" s="146"/>
    </row>
  </sheetData>
  <sheetProtection selectLockedCells="1" selectUnlockedCells="1"/>
  <mergeCells count="44">
    <mergeCell ref="A1:P4"/>
    <mergeCell ref="A9:P10"/>
    <mergeCell ref="O11:P11"/>
    <mergeCell ref="I12:J12"/>
    <mergeCell ref="A13:A15"/>
    <mergeCell ref="B13:B15"/>
    <mergeCell ref="C13:C15"/>
    <mergeCell ref="D13:D15"/>
    <mergeCell ref="E13:E15"/>
    <mergeCell ref="F13:F15"/>
    <mergeCell ref="G13:O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26:P27"/>
    <mergeCell ref="O28:P28"/>
    <mergeCell ref="O29:P29"/>
    <mergeCell ref="A30:A32"/>
    <mergeCell ref="B30:B32"/>
    <mergeCell ref="C30:C32"/>
    <mergeCell ref="D30:D32"/>
    <mergeCell ref="E30:E32"/>
    <mergeCell ref="F30:F32"/>
    <mergeCell ref="G30:H30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I30:J30"/>
    <mergeCell ref="K30:L30"/>
    <mergeCell ref="M30:N30"/>
    <mergeCell ref="O30:P3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SheetLayoutView="85" zoomScalePageLayoutView="0" workbookViewId="0" topLeftCell="A4">
      <selection activeCell="A2" sqref="A2"/>
    </sheetView>
  </sheetViews>
  <sheetFormatPr defaultColWidth="9.00390625" defaultRowHeight="12.75"/>
  <cols>
    <col min="1" max="1" width="9.375" style="121" customWidth="1"/>
    <col min="2" max="2" width="61.75390625" style="122" customWidth="1"/>
    <col min="3" max="3" width="23.875" style="122" customWidth="1"/>
    <col min="4" max="4" width="20.125" style="395" customWidth="1"/>
    <col min="5" max="16384" width="9.125" style="122" customWidth="1"/>
  </cols>
  <sheetData>
    <row r="1" spans="1:4" ht="15.75">
      <c r="A1" s="531" t="s">
        <v>490</v>
      </c>
      <c r="B1" s="531"/>
      <c r="C1" s="531"/>
      <c r="D1" s="531"/>
    </row>
    <row r="2" spans="1:4" ht="30">
      <c r="A2" s="532" t="s">
        <v>491</v>
      </c>
      <c r="B2" s="532"/>
      <c r="C2" s="532"/>
      <c r="D2" s="532"/>
    </row>
    <row r="3" spans="1:4" ht="12.75" customHeight="1">
      <c r="A3" s="533" t="s">
        <v>492</v>
      </c>
      <c r="B3" s="533"/>
      <c r="C3" s="533"/>
      <c r="D3" s="533"/>
    </row>
    <row r="4" spans="1:4" ht="18.75" customHeight="1">
      <c r="A4" s="533"/>
      <c r="B4" s="533"/>
      <c r="C4" s="533"/>
      <c r="D4" s="533"/>
    </row>
    <row r="5" spans="1:4" ht="16.5" customHeight="1">
      <c r="A5" s="533"/>
      <c r="B5" s="533"/>
      <c r="C5" s="533"/>
      <c r="D5" s="533"/>
    </row>
    <row r="6" spans="1:4" ht="16.5" customHeight="1">
      <c r="A6" s="501" t="s">
        <v>16</v>
      </c>
      <c r="B6" s="295" t="s">
        <v>17</v>
      </c>
      <c r="C6" s="295" t="s">
        <v>18</v>
      </c>
      <c r="D6" s="295" t="s">
        <v>19</v>
      </c>
    </row>
    <row r="7" spans="1:4" ht="73.5" customHeight="1">
      <c r="A7" s="501"/>
      <c r="B7" s="240" t="s">
        <v>431</v>
      </c>
      <c r="C7" s="240" t="s">
        <v>493</v>
      </c>
      <c r="D7" s="240" t="s">
        <v>494</v>
      </c>
    </row>
    <row r="8" spans="1:4" s="169" customFormat="1" ht="45.75" customHeight="1">
      <c r="A8" s="240">
        <v>1</v>
      </c>
      <c r="B8" s="396" t="s">
        <v>495</v>
      </c>
      <c r="C8" s="240">
        <v>12</v>
      </c>
      <c r="D8" s="240">
        <v>1</v>
      </c>
    </row>
    <row r="9" spans="1:4" ht="45.75" customHeight="1">
      <c r="A9" s="397">
        <v>2</v>
      </c>
      <c r="B9" s="398" t="s">
        <v>496</v>
      </c>
      <c r="C9" s="399">
        <v>9</v>
      </c>
      <c r="D9" s="400">
        <v>1</v>
      </c>
    </row>
    <row r="10" spans="1:4" ht="45.75" customHeight="1">
      <c r="A10" s="397">
        <v>3</v>
      </c>
      <c r="B10" s="398" t="s">
        <v>497</v>
      </c>
      <c r="C10" s="399">
        <v>3</v>
      </c>
      <c r="D10" s="400">
        <v>0</v>
      </c>
    </row>
    <row r="11" spans="1:4" s="169" customFormat="1" ht="45.75" customHeight="1">
      <c r="A11" s="240">
        <v>4</v>
      </c>
      <c r="B11" s="396" t="s">
        <v>498</v>
      </c>
      <c r="C11" s="240">
        <v>14</v>
      </c>
      <c r="D11" s="240">
        <v>7</v>
      </c>
    </row>
    <row r="12" spans="1:4" ht="45.75" customHeight="1">
      <c r="A12" s="397">
        <v>5</v>
      </c>
      <c r="B12" s="398" t="s">
        <v>499</v>
      </c>
      <c r="C12" s="399">
        <v>14</v>
      </c>
      <c r="D12" s="400">
        <v>0</v>
      </c>
    </row>
    <row r="13" spans="1:4" ht="45.75" customHeight="1">
      <c r="A13" s="397">
        <v>6</v>
      </c>
      <c r="B13" s="398" t="s">
        <v>500</v>
      </c>
      <c r="C13" s="399">
        <v>0</v>
      </c>
      <c r="D13" s="400">
        <v>7</v>
      </c>
    </row>
    <row r="14" spans="1:4" s="169" customFormat="1" ht="45.75" customHeight="1">
      <c r="A14" s="240">
        <v>7</v>
      </c>
      <c r="B14" s="396" t="s">
        <v>501</v>
      </c>
      <c r="C14" s="240">
        <v>1</v>
      </c>
      <c r="D14" s="240">
        <v>0</v>
      </c>
    </row>
    <row r="15" spans="1:4" ht="45.75" customHeight="1">
      <c r="A15" s="397">
        <v>8</v>
      </c>
      <c r="B15" s="398" t="s">
        <v>499</v>
      </c>
      <c r="C15" s="399">
        <v>1</v>
      </c>
      <c r="D15" s="400">
        <v>0</v>
      </c>
    </row>
    <row r="16" spans="1:4" s="169" customFormat="1" ht="45.75" customHeight="1">
      <c r="A16" s="240">
        <v>9</v>
      </c>
      <c r="B16" s="396" t="s">
        <v>502</v>
      </c>
      <c r="C16" s="240">
        <v>1</v>
      </c>
      <c r="D16" s="239">
        <v>0</v>
      </c>
    </row>
    <row r="17" spans="1:4" ht="45.75" customHeight="1">
      <c r="A17" s="397">
        <v>10</v>
      </c>
      <c r="B17" s="398" t="s">
        <v>499</v>
      </c>
      <c r="C17" s="399">
        <v>1</v>
      </c>
      <c r="D17" s="400">
        <v>0</v>
      </c>
    </row>
    <row r="18" spans="1:4" s="169" customFormat="1" ht="45.75" customHeight="1">
      <c r="A18" s="240">
        <v>11</v>
      </c>
      <c r="B18" s="396" t="s">
        <v>503</v>
      </c>
      <c r="C18" s="240">
        <v>10</v>
      </c>
      <c r="D18" s="240">
        <v>4</v>
      </c>
    </row>
    <row r="19" spans="1:4" ht="45.75" customHeight="1">
      <c r="A19" s="397">
        <v>12</v>
      </c>
      <c r="B19" s="398" t="s">
        <v>499</v>
      </c>
      <c r="C19" s="399">
        <v>10</v>
      </c>
      <c r="D19" s="400">
        <v>0</v>
      </c>
    </row>
    <row r="20" spans="1:4" ht="45.75" customHeight="1">
      <c r="A20" s="397">
        <v>13</v>
      </c>
      <c r="B20" s="398" t="s">
        <v>500</v>
      </c>
      <c r="C20" s="397">
        <v>0</v>
      </c>
      <c r="D20" s="400">
        <v>4</v>
      </c>
    </row>
    <row r="21" spans="1:4" s="169" customFormat="1" ht="45.75" customHeight="1">
      <c r="A21" s="240">
        <v>14</v>
      </c>
      <c r="B21" s="396" t="s">
        <v>504</v>
      </c>
      <c r="C21" s="240">
        <v>24</v>
      </c>
      <c r="D21" s="240">
        <v>1</v>
      </c>
    </row>
    <row r="22" spans="1:4" ht="45.75" customHeight="1">
      <c r="A22" s="397">
        <v>15</v>
      </c>
      <c r="B22" s="398" t="s">
        <v>499</v>
      </c>
      <c r="C22" s="399">
        <v>24</v>
      </c>
      <c r="D22" s="400">
        <v>0</v>
      </c>
    </row>
    <row r="23" spans="1:4" ht="45.75" customHeight="1">
      <c r="A23" s="397">
        <v>16</v>
      </c>
      <c r="B23" s="398" t="s">
        <v>500</v>
      </c>
      <c r="C23" s="399">
        <v>0</v>
      </c>
      <c r="D23" s="400">
        <v>1</v>
      </c>
    </row>
    <row r="24" spans="1:4" s="178" customFormat="1" ht="45.75" customHeight="1">
      <c r="A24" s="240">
        <v>17</v>
      </c>
      <c r="B24" s="401" t="s">
        <v>388</v>
      </c>
      <c r="C24" s="240">
        <f>C8+C11+C14+C16+C18+C21</f>
        <v>62</v>
      </c>
      <c r="D24" s="240">
        <f>D8+D11+D14+D16+D18+D21</f>
        <v>13</v>
      </c>
    </row>
    <row r="25" spans="1:4" ht="15.75" customHeight="1">
      <c r="A25" s="534" t="s">
        <v>505</v>
      </c>
      <c r="B25" s="534"/>
      <c r="C25" s="534"/>
      <c r="D25" s="534"/>
    </row>
    <row r="26" spans="1:4" ht="29.25" customHeight="1">
      <c r="A26" s="534"/>
      <c r="B26" s="534"/>
      <c r="C26" s="534"/>
      <c r="D26" s="534"/>
    </row>
  </sheetData>
  <sheetProtection selectLockedCells="1" selectUnlockedCells="1"/>
  <mergeCells count="5">
    <mergeCell ref="A1:D1"/>
    <mergeCell ref="A2:D2"/>
    <mergeCell ref="A3:D5"/>
    <mergeCell ref="A6:A7"/>
    <mergeCell ref="A25:D2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98" zoomScaleSheetLayoutView="98" zoomScalePageLayoutView="0" workbookViewId="0" topLeftCell="A4">
      <selection activeCell="A3" sqref="A3"/>
    </sheetView>
  </sheetViews>
  <sheetFormatPr defaultColWidth="9.00390625" defaultRowHeight="12.75"/>
  <cols>
    <col min="1" max="1" width="9.25390625" style="141" customWidth="1"/>
    <col min="2" max="2" width="44.75390625" style="141" customWidth="1"/>
    <col min="3" max="3" width="10.875" style="141" customWidth="1"/>
    <col min="4" max="6" width="24.00390625" style="141" customWidth="1"/>
    <col min="7" max="16384" width="9.125" style="141" customWidth="1"/>
  </cols>
  <sheetData>
    <row r="1" spans="1:6" ht="66.75" customHeight="1">
      <c r="A1" s="505" t="s">
        <v>506</v>
      </c>
      <c r="B1" s="505"/>
      <c r="C1" s="505"/>
      <c r="D1" s="505"/>
      <c r="E1" s="505"/>
      <c r="F1" s="505"/>
    </row>
    <row r="2" spans="1:6" ht="15.75">
      <c r="A2" s="506" t="s">
        <v>507</v>
      </c>
      <c r="B2" s="506"/>
      <c r="C2" s="506"/>
      <c r="D2" s="506"/>
      <c r="E2" s="506"/>
      <c r="F2" s="506"/>
    </row>
    <row r="3" spans="1:6" ht="15.75">
      <c r="A3" s="506" t="s">
        <v>375</v>
      </c>
      <c r="B3" s="506"/>
      <c r="C3" s="506"/>
      <c r="D3" s="506"/>
      <c r="E3" s="506"/>
      <c r="F3" s="506"/>
    </row>
    <row r="4" spans="1:6" ht="20.25" customHeight="1">
      <c r="A4" s="535" t="s">
        <v>94</v>
      </c>
      <c r="B4" s="535"/>
      <c r="C4" s="535"/>
      <c r="D4" s="535"/>
      <c r="E4" s="536" t="s">
        <v>508</v>
      </c>
      <c r="F4" s="536"/>
    </row>
    <row r="5" spans="1:6" ht="22.5" customHeight="1">
      <c r="A5" s="155" t="s">
        <v>30</v>
      </c>
      <c r="B5" s="402" t="s">
        <v>17</v>
      </c>
      <c r="C5" s="155" t="s">
        <v>18</v>
      </c>
      <c r="D5" s="155" t="s">
        <v>19</v>
      </c>
      <c r="E5" s="155" t="s">
        <v>20</v>
      </c>
      <c r="F5" s="155" t="s">
        <v>21</v>
      </c>
    </row>
    <row r="6" spans="1:6" ht="22.5" customHeight="1">
      <c r="A6" s="155">
        <v>1</v>
      </c>
      <c r="B6" s="402" t="s">
        <v>240</v>
      </c>
      <c r="C6" s="155" t="s">
        <v>509</v>
      </c>
      <c r="D6" s="403" t="s">
        <v>510</v>
      </c>
      <c r="E6" s="155" t="s">
        <v>509</v>
      </c>
      <c r="F6" s="403" t="s">
        <v>510</v>
      </c>
    </row>
    <row r="7" spans="1:6" ht="22.5" customHeight="1">
      <c r="A7" s="155">
        <v>2</v>
      </c>
      <c r="B7" s="402" t="s">
        <v>511</v>
      </c>
      <c r="C7" s="404">
        <f>C8+C9</f>
        <v>65200</v>
      </c>
      <c r="D7" s="403"/>
      <c r="E7" s="404">
        <f>E8+E9</f>
        <v>65635</v>
      </c>
      <c r="F7" s="403"/>
    </row>
    <row r="8" spans="1:6" ht="22.5" customHeight="1">
      <c r="A8" s="170">
        <v>3</v>
      </c>
      <c r="B8" s="405" t="s">
        <v>512</v>
      </c>
      <c r="C8" s="406">
        <v>62800</v>
      </c>
      <c r="D8" s="357" t="s">
        <v>513</v>
      </c>
      <c r="E8" s="406">
        <v>63235</v>
      </c>
      <c r="F8" s="357" t="s">
        <v>513</v>
      </c>
    </row>
    <row r="9" spans="1:6" ht="22.5" customHeight="1">
      <c r="A9" s="170">
        <v>4</v>
      </c>
      <c r="B9" s="405" t="s">
        <v>514</v>
      </c>
      <c r="C9" s="406">
        <v>2400</v>
      </c>
      <c r="D9" s="357" t="s">
        <v>513</v>
      </c>
      <c r="E9" s="406">
        <v>2400</v>
      </c>
      <c r="F9" s="357" t="s">
        <v>513</v>
      </c>
    </row>
    <row r="10" spans="1:6" ht="22.5" customHeight="1">
      <c r="A10" s="155">
        <v>5</v>
      </c>
      <c r="B10" s="407" t="s">
        <v>515</v>
      </c>
      <c r="C10" s="408">
        <f>C11+C12+C13+C14+C15+C16+C17+C18+C19+C20</f>
        <v>2148</v>
      </c>
      <c r="D10" s="357"/>
      <c r="E10" s="408">
        <f>E11+E12+E13+E14+E15+E16+E17+E18+E19+E20</f>
        <v>2148</v>
      </c>
      <c r="F10" s="357"/>
    </row>
    <row r="11" spans="1:6" ht="22.5" customHeight="1">
      <c r="A11" s="170">
        <v>6</v>
      </c>
      <c r="B11" s="405" t="s">
        <v>516</v>
      </c>
      <c r="C11" s="406">
        <v>374</v>
      </c>
      <c r="D11" s="357" t="s">
        <v>513</v>
      </c>
      <c r="E11" s="406">
        <v>374</v>
      </c>
      <c r="F11" s="357" t="s">
        <v>513</v>
      </c>
    </row>
    <row r="12" spans="1:6" ht="22.5" customHeight="1">
      <c r="A12" s="170">
        <v>7</v>
      </c>
      <c r="B12" s="405" t="s">
        <v>517</v>
      </c>
      <c r="C12" s="406">
        <v>200</v>
      </c>
      <c r="D12" s="357" t="s">
        <v>513</v>
      </c>
      <c r="E12" s="406">
        <v>200</v>
      </c>
      <c r="F12" s="357" t="s">
        <v>513</v>
      </c>
    </row>
    <row r="13" spans="1:6" ht="22.5" customHeight="1">
      <c r="A13" s="170">
        <v>8</v>
      </c>
      <c r="B13" s="405" t="s">
        <v>518</v>
      </c>
      <c r="C13" s="406">
        <v>500</v>
      </c>
      <c r="D13" s="357" t="s">
        <v>513</v>
      </c>
      <c r="E13" s="406">
        <v>500</v>
      </c>
      <c r="F13" s="357" t="s">
        <v>513</v>
      </c>
    </row>
    <row r="14" spans="1:6" ht="22.5" customHeight="1">
      <c r="A14" s="170">
        <v>9</v>
      </c>
      <c r="B14" s="405" t="s">
        <v>519</v>
      </c>
      <c r="C14" s="406">
        <v>500</v>
      </c>
      <c r="D14" s="357" t="s">
        <v>513</v>
      </c>
      <c r="E14" s="406">
        <v>500</v>
      </c>
      <c r="F14" s="357" t="s">
        <v>513</v>
      </c>
    </row>
    <row r="15" spans="1:6" ht="22.5" customHeight="1">
      <c r="A15" s="170">
        <v>10</v>
      </c>
      <c r="B15" s="405" t="s">
        <v>520</v>
      </c>
      <c r="C15" s="406">
        <v>100</v>
      </c>
      <c r="D15" s="357" t="s">
        <v>513</v>
      </c>
      <c r="E15" s="406">
        <v>100</v>
      </c>
      <c r="F15" s="357" t="s">
        <v>513</v>
      </c>
    </row>
    <row r="16" spans="1:6" ht="22.5" customHeight="1">
      <c r="A16" s="170">
        <v>11</v>
      </c>
      <c r="B16" s="405" t="s">
        <v>521</v>
      </c>
      <c r="C16" s="406">
        <v>30</v>
      </c>
      <c r="D16" s="357" t="s">
        <v>513</v>
      </c>
      <c r="E16" s="406">
        <v>30</v>
      </c>
      <c r="F16" s="357" t="s">
        <v>513</v>
      </c>
    </row>
    <row r="17" spans="1:6" ht="22.5" customHeight="1">
      <c r="A17" s="170">
        <v>12</v>
      </c>
      <c r="B17" s="405" t="s">
        <v>522</v>
      </c>
      <c r="C17" s="406">
        <v>150</v>
      </c>
      <c r="D17" s="357" t="s">
        <v>513</v>
      </c>
      <c r="E17" s="406">
        <v>150</v>
      </c>
      <c r="F17" s="357" t="s">
        <v>513</v>
      </c>
    </row>
    <row r="18" spans="1:6" ht="22.5" customHeight="1">
      <c r="A18" s="170">
        <v>13</v>
      </c>
      <c r="B18" s="405" t="s">
        <v>523</v>
      </c>
      <c r="C18" s="406">
        <v>164</v>
      </c>
      <c r="D18" s="357" t="s">
        <v>513</v>
      </c>
      <c r="E18" s="406">
        <v>164</v>
      </c>
      <c r="F18" s="357" t="s">
        <v>513</v>
      </c>
    </row>
    <row r="19" spans="1:6" ht="22.5" customHeight="1">
      <c r="A19" s="170">
        <v>14</v>
      </c>
      <c r="B19" s="405" t="s">
        <v>524</v>
      </c>
      <c r="C19" s="406">
        <v>100</v>
      </c>
      <c r="D19" s="357" t="s">
        <v>513</v>
      </c>
      <c r="E19" s="406">
        <v>100</v>
      </c>
      <c r="F19" s="357" t="s">
        <v>513</v>
      </c>
    </row>
    <row r="20" spans="1:6" ht="22.5" customHeight="1">
      <c r="A20" s="170">
        <v>15</v>
      </c>
      <c r="B20" s="405" t="s">
        <v>525</v>
      </c>
      <c r="C20" s="406">
        <v>30</v>
      </c>
      <c r="D20" s="357" t="s">
        <v>513</v>
      </c>
      <c r="E20" s="406">
        <v>30</v>
      </c>
      <c r="F20" s="357" t="s">
        <v>513</v>
      </c>
    </row>
    <row r="21" spans="1:6" ht="22.5" customHeight="1">
      <c r="A21" s="155">
        <v>16</v>
      </c>
      <c r="B21" s="407" t="s">
        <v>526</v>
      </c>
      <c r="C21" s="408">
        <f>C22+C23+C24+C25+C26+C27+C28+C29+C30</f>
        <v>1156</v>
      </c>
      <c r="D21" s="357"/>
      <c r="E21" s="408">
        <f>E22+E23+E24+E25+E26+E27+E28+E29+E30</f>
        <v>1156</v>
      </c>
      <c r="F21" s="357"/>
    </row>
    <row r="22" spans="1:6" ht="22.5" customHeight="1">
      <c r="A22" s="170">
        <v>17</v>
      </c>
      <c r="B22" s="405" t="s">
        <v>527</v>
      </c>
      <c r="C22" s="406">
        <v>100</v>
      </c>
      <c r="D22" s="357" t="s">
        <v>528</v>
      </c>
      <c r="E22" s="406">
        <v>100</v>
      </c>
      <c r="F22" s="357" t="s">
        <v>528</v>
      </c>
    </row>
    <row r="23" spans="1:6" ht="22.5" customHeight="1">
      <c r="A23" s="170">
        <v>18</v>
      </c>
      <c r="B23" s="405" t="s">
        <v>529</v>
      </c>
      <c r="C23" s="406">
        <v>50</v>
      </c>
      <c r="D23" s="357" t="s">
        <v>528</v>
      </c>
      <c r="E23" s="406">
        <v>50</v>
      </c>
      <c r="F23" s="357" t="s">
        <v>528</v>
      </c>
    </row>
    <row r="24" spans="1:6" ht="22.5" customHeight="1">
      <c r="A24" s="170">
        <v>19</v>
      </c>
      <c r="B24" s="405" t="s">
        <v>530</v>
      </c>
      <c r="C24" s="406">
        <v>165</v>
      </c>
      <c r="D24" s="357" t="s">
        <v>528</v>
      </c>
      <c r="E24" s="406">
        <v>165</v>
      </c>
      <c r="F24" s="357" t="s">
        <v>528</v>
      </c>
    </row>
    <row r="25" spans="1:6" ht="22.5" customHeight="1">
      <c r="A25" s="170">
        <v>20</v>
      </c>
      <c r="B25" s="405" t="s">
        <v>531</v>
      </c>
      <c r="C25" s="406">
        <v>480</v>
      </c>
      <c r="D25" s="357" t="s">
        <v>528</v>
      </c>
      <c r="E25" s="406">
        <v>480</v>
      </c>
      <c r="F25" s="357" t="s">
        <v>528</v>
      </c>
    </row>
    <row r="26" spans="1:6" ht="22.5" customHeight="1">
      <c r="A26" s="170">
        <v>21</v>
      </c>
      <c r="B26" s="405" t="s">
        <v>532</v>
      </c>
      <c r="C26" s="406">
        <v>108</v>
      </c>
      <c r="D26" s="357" t="s">
        <v>528</v>
      </c>
      <c r="E26" s="406">
        <v>108</v>
      </c>
      <c r="F26" s="357" t="s">
        <v>528</v>
      </c>
    </row>
    <row r="27" spans="1:6" ht="22.5" customHeight="1">
      <c r="A27" s="170">
        <v>22</v>
      </c>
      <c r="B27" s="405" t="s">
        <v>533</v>
      </c>
      <c r="C27" s="406">
        <v>50</v>
      </c>
      <c r="D27" s="357" t="s">
        <v>528</v>
      </c>
      <c r="E27" s="406">
        <v>50</v>
      </c>
      <c r="F27" s="357" t="s">
        <v>528</v>
      </c>
    </row>
    <row r="28" spans="1:6" ht="22.5" customHeight="1">
      <c r="A28" s="170">
        <v>23</v>
      </c>
      <c r="B28" s="405" t="s">
        <v>534</v>
      </c>
      <c r="C28" s="406">
        <v>45</v>
      </c>
      <c r="D28" s="357" t="s">
        <v>528</v>
      </c>
      <c r="E28" s="406">
        <v>45</v>
      </c>
      <c r="F28" s="357" t="s">
        <v>528</v>
      </c>
    </row>
    <row r="29" spans="1:6" ht="22.5" customHeight="1">
      <c r="A29" s="170">
        <v>24</v>
      </c>
      <c r="B29" s="405" t="s">
        <v>535</v>
      </c>
      <c r="C29" s="406">
        <v>28</v>
      </c>
      <c r="D29" s="357" t="s">
        <v>528</v>
      </c>
      <c r="E29" s="406">
        <v>28</v>
      </c>
      <c r="F29" s="357" t="s">
        <v>528</v>
      </c>
    </row>
    <row r="30" spans="1:6" ht="22.5" customHeight="1">
      <c r="A30" s="170">
        <v>25</v>
      </c>
      <c r="B30" s="405" t="s">
        <v>536</v>
      </c>
      <c r="C30" s="406">
        <v>130</v>
      </c>
      <c r="D30" s="357" t="s">
        <v>528</v>
      </c>
      <c r="E30" s="406">
        <v>130</v>
      </c>
      <c r="F30" s="357" t="s">
        <v>528</v>
      </c>
    </row>
    <row r="31" spans="1:6" ht="22.5" customHeight="1">
      <c r="A31" s="155">
        <v>26</v>
      </c>
      <c r="B31" s="409" t="s">
        <v>388</v>
      </c>
      <c r="C31" s="410">
        <f>C7+C10+C21</f>
        <v>68504</v>
      </c>
      <c r="D31" s="357"/>
      <c r="E31" s="410">
        <f>E7+E10+E21</f>
        <v>68939</v>
      </c>
      <c r="F31" s="357"/>
    </row>
  </sheetData>
  <sheetProtection selectLockedCells="1" selectUnlockedCells="1"/>
  <mergeCells count="5">
    <mergeCell ref="A1:F1"/>
    <mergeCell ref="A2:F2"/>
    <mergeCell ref="A3:F3"/>
    <mergeCell ref="A4:D4"/>
    <mergeCell ref="E4:F4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2">
      <selection activeCell="E33" sqref="E33"/>
    </sheetView>
  </sheetViews>
  <sheetFormatPr defaultColWidth="9.00390625" defaultRowHeight="12.75"/>
  <cols>
    <col min="1" max="1" width="12.375" style="121" customWidth="1"/>
    <col min="2" max="2" width="14.75390625" style="122" customWidth="1"/>
    <col min="3" max="3" width="82.00390625" style="122" customWidth="1"/>
    <col min="4" max="5" width="32.25390625" style="122" customWidth="1"/>
    <col min="6" max="6" width="1.00390625" style="122" customWidth="1"/>
    <col min="7" max="7" width="0.74609375" style="122" customWidth="1"/>
    <col min="8" max="16384" width="9.125" style="122" customWidth="1"/>
  </cols>
  <sheetData>
    <row r="1" spans="1:5" ht="20.25">
      <c r="A1" s="448" t="s">
        <v>174</v>
      </c>
      <c r="B1" s="448"/>
      <c r="C1" s="448"/>
      <c r="D1" s="448"/>
      <c r="E1" s="448"/>
    </row>
    <row r="2" spans="1:7" ht="62.25" customHeight="1">
      <c r="A2" s="449" t="s">
        <v>175</v>
      </c>
      <c r="B2" s="449"/>
      <c r="C2" s="449"/>
      <c r="D2" s="449"/>
      <c r="E2" s="449"/>
      <c r="F2" s="123"/>
      <c r="G2" s="123"/>
    </row>
    <row r="3" spans="1:5" ht="30" customHeight="1">
      <c r="A3" s="124"/>
      <c r="B3" s="125"/>
      <c r="C3" s="125"/>
      <c r="D3" s="126"/>
      <c r="E3" s="126"/>
    </row>
    <row r="4" spans="1:5" ht="25.5">
      <c r="A4" s="450" t="s">
        <v>30</v>
      </c>
      <c r="B4" s="128"/>
      <c r="C4" s="128" t="s">
        <v>176</v>
      </c>
      <c r="D4" s="128" t="s">
        <v>177</v>
      </c>
      <c r="E4" s="128" t="s">
        <v>19</v>
      </c>
    </row>
    <row r="5" spans="1:10" s="130" customFormat="1" ht="25.5">
      <c r="A5" s="450"/>
      <c r="B5" s="128"/>
      <c r="C5" s="128" t="s">
        <v>178</v>
      </c>
      <c r="D5" s="128" t="s">
        <v>179</v>
      </c>
      <c r="E5" s="128" t="s">
        <v>180</v>
      </c>
      <c r="F5" s="129"/>
      <c r="G5" s="129"/>
      <c r="H5" s="129"/>
      <c r="I5" s="129"/>
      <c r="J5" s="129"/>
    </row>
    <row r="6" spans="1:10" s="134" customFormat="1" ht="25.5">
      <c r="A6" s="127">
        <v>1</v>
      </c>
      <c r="B6" s="127" t="s">
        <v>46</v>
      </c>
      <c r="C6" s="131" t="s">
        <v>181</v>
      </c>
      <c r="D6" s="132">
        <f>'ÖNO szem.jutt, járulék '!D6+'PH. szem.jutt, járulék'!D6</f>
        <v>66870</v>
      </c>
      <c r="E6" s="132">
        <v>70910</v>
      </c>
      <c r="F6" s="133"/>
      <c r="G6" s="133"/>
      <c r="H6" s="133"/>
      <c r="I6" s="133"/>
      <c r="J6" s="133"/>
    </row>
    <row r="7" spans="1:5" s="134" customFormat="1" ht="25.5">
      <c r="A7" s="127">
        <v>2</v>
      </c>
      <c r="B7" s="135" t="s">
        <v>182</v>
      </c>
      <c r="C7" s="131" t="s">
        <v>183</v>
      </c>
      <c r="D7" s="132">
        <f>'ÖNO szem.jutt, járulék '!D7+'PH. szem.jutt, járulék'!D7</f>
        <v>56984</v>
      </c>
      <c r="E7" s="132">
        <v>60287</v>
      </c>
    </row>
    <row r="8" spans="1:5" ht="26.25">
      <c r="A8" s="136">
        <v>3</v>
      </c>
      <c r="B8" s="137" t="s">
        <v>184</v>
      </c>
      <c r="C8" s="138" t="s">
        <v>185</v>
      </c>
      <c r="D8" s="139">
        <f>'ÖNO szem.jutt, járulék '!D8+'PH. szem.jutt, járulék'!D8</f>
        <v>54246</v>
      </c>
      <c r="E8" s="139">
        <v>57549</v>
      </c>
    </row>
    <row r="9" spans="1:5" ht="26.25">
      <c r="A9" s="136">
        <v>4</v>
      </c>
      <c r="B9" s="137" t="s">
        <v>186</v>
      </c>
      <c r="C9" s="138" t="s">
        <v>187</v>
      </c>
      <c r="D9" s="139">
        <f>'ÖNO szem.jutt, járulék '!D9+'PH. szem.jutt, járulék'!D9</f>
        <v>0</v>
      </c>
      <c r="E9" s="139">
        <v>0</v>
      </c>
    </row>
    <row r="10" spans="1:5" ht="26.25">
      <c r="A10" s="136">
        <v>5</v>
      </c>
      <c r="B10" s="137" t="s">
        <v>188</v>
      </c>
      <c r="C10" s="138" t="s">
        <v>189</v>
      </c>
      <c r="D10" s="139">
        <f>'ÖNO szem.jutt, járulék '!D10+'PH. szem.jutt, járulék'!D10</f>
        <v>0</v>
      </c>
      <c r="E10" s="139">
        <v>0</v>
      </c>
    </row>
    <row r="11" spans="1:5" ht="52.5">
      <c r="A11" s="136">
        <v>6</v>
      </c>
      <c r="B11" s="137" t="s">
        <v>190</v>
      </c>
      <c r="C11" s="138" t="s">
        <v>191</v>
      </c>
      <c r="D11" s="139">
        <f>'ÖNO szem.jutt, járulék '!D11+'PH. szem.jutt, járulék'!D11</f>
        <v>2738</v>
      </c>
      <c r="E11" s="139">
        <v>2738</v>
      </c>
    </row>
    <row r="12" spans="1:5" ht="26.25">
      <c r="A12" s="136">
        <v>7</v>
      </c>
      <c r="B12" s="137" t="s">
        <v>192</v>
      </c>
      <c r="C12" s="138" t="s">
        <v>193</v>
      </c>
      <c r="D12" s="139">
        <f>'ÖNO szem.jutt, járulék '!D12+'PH. szem.jutt, járulék'!D12</f>
        <v>0</v>
      </c>
      <c r="E12" s="139">
        <v>0</v>
      </c>
    </row>
    <row r="13" spans="1:5" ht="26.25">
      <c r="A13" s="136">
        <v>8</v>
      </c>
      <c r="B13" s="137" t="s">
        <v>194</v>
      </c>
      <c r="C13" s="138" t="s">
        <v>195</v>
      </c>
      <c r="D13" s="139">
        <f>'ÖNO szem.jutt, járulék '!D13+'PH. szem.jutt, járulék'!D13</f>
        <v>0</v>
      </c>
      <c r="E13" s="139">
        <v>0</v>
      </c>
    </row>
    <row r="14" spans="1:9" s="134" customFormat="1" ht="25.5">
      <c r="A14" s="127">
        <v>9</v>
      </c>
      <c r="B14" s="135" t="s">
        <v>196</v>
      </c>
      <c r="C14" s="131" t="s">
        <v>197</v>
      </c>
      <c r="D14" s="132">
        <f>'ÖNO szem.jutt, járulék '!D14+'PH. szem.jutt, járulék'!D14</f>
        <v>7250</v>
      </c>
      <c r="E14" s="132">
        <v>7987</v>
      </c>
      <c r="I14" s="140"/>
    </row>
    <row r="15" spans="1:8" ht="26.25">
      <c r="A15" s="136">
        <v>10</v>
      </c>
      <c r="B15" s="137" t="s">
        <v>198</v>
      </c>
      <c r="C15" s="138" t="s">
        <v>199</v>
      </c>
      <c r="D15" s="139">
        <f>'ÖNO szem.jutt, járulék '!D15+'PH. szem.jutt, járulék'!D15</f>
        <v>0</v>
      </c>
      <c r="E15" s="139">
        <v>0</v>
      </c>
      <c r="H15" s="141"/>
    </row>
    <row r="16" spans="1:5" ht="26.25">
      <c r="A16" s="136">
        <v>11</v>
      </c>
      <c r="B16" s="137" t="s">
        <v>200</v>
      </c>
      <c r="C16" s="138" t="s">
        <v>201</v>
      </c>
      <c r="D16" s="139">
        <f>'ÖNO szem.jutt, járulék '!D16+'PH. szem.jutt, járulék'!D16</f>
        <v>94</v>
      </c>
      <c r="E16" s="139">
        <v>94</v>
      </c>
    </row>
    <row r="17" spans="1:5" ht="26.25">
      <c r="A17" s="136">
        <v>12</v>
      </c>
      <c r="B17" s="137" t="s">
        <v>202</v>
      </c>
      <c r="C17" s="142" t="s">
        <v>203</v>
      </c>
      <c r="D17" s="139">
        <f>'ÖNO szem.jutt, járulék '!D17+'PH. szem.jutt, járulék'!D17</f>
        <v>1350</v>
      </c>
      <c r="E17" s="139">
        <v>1350</v>
      </c>
    </row>
    <row r="18" spans="1:5" ht="26.25">
      <c r="A18" s="136">
        <v>13</v>
      </c>
      <c r="B18" s="137" t="s">
        <v>204</v>
      </c>
      <c r="C18" s="138" t="s">
        <v>205</v>
      </c>
      <c r="D18" s="139">
        <f>'ÖNO szem.jutt, járulék '!D18+'PH. szem.jutt, járulék'!D18</f>
        <v>0</v>
      </c>
      <c r="E18" s="139">
        <v>0</v>
      </c>
    </row>
    <row r="19" spans="1:8" ht="26.25">
      <c r="A19" s="136">
        <v>14</v>
      </c>
      <c r="B19" s="137" t="s">
        <v>206</v>
      </c>
      <c r="C19" s="138" t="s">
        <v>207</v>
      </c>
      <c r="D19" s="139">
        <f>'ÖNO szem.jutt, járulék '!D19+'PH. szem.jutt, járulék'!D19</f>
        <v>0</v>
      </c>
      <c r="E19" s="139">
        <v>737</v>
      </c>
      <c r="H19" s="141"/>
    </row>
    <row r="20" spans="1:5" ht="26.25">
      <c r="A20" s="136">
        <v>15</v>
      </c>
      <c r="B20" s="137" t="s">
        <v>208</v>
      </c>
      <c r="C20" s="138" t="s">
        <v>209</v>
      </c>
      <c r="D20" s="139">
        <f>'ÖNO szem.jutt, járulék '!D20+'PH. szem.jutt, járulék'!D20</f>
        <v>0</v>
      </c>
      <c r="E20" s="139">
        <v>0</v>
      </c>
    </row>
    <row r="21" spans="1:5" ht="52.5">
      <c r="A21" s="136">
        <v>16</v>
      </c>
      <c r="B21" s="137" t="s">
        <v>210</v>
      </c>
      <c r="C21" s="143" t="s">
        <v>211</v>
      </c>
      <c r="D21" s="139">
        <f>'ÖNO szem.jutt, járulék '!D21+'PH. szem.jutt, járulék'!D21</f>
        <v>565</v>
      </c>
      <c r="E21" s="139">
        <v>565</v>
      </c>
    </row>
    <row r="22" spans="1:8" ht="26.25">
      <c r="A22" s="136">
        <v>17</v>
      </c>
      <c r="B22" s="137" t="s">
        <v>212</v>
      </c>
      <c r="C22" s="138" t="s">
        <v>213</v>
      </c>
      <c r="D22" s="139">
        <f>'ÖNO szem.jutt, járulék '!D22+'PH. szem.jutt, járulék'!D22</f>
        <v>0</v>
      </c>
      <c r="E22" s="139">
        <v>0</v>
      </c>
      <c r="H22" s="141"/>
    </row>
    <row r="23" spans="1:5" ht="26.25">
      <c r="A23" s="136">
        <v>18</v>
      </c>
      <c r="B23" s="137" t="s">
        <v>214</v>
      </c>
      <c r="C23" s="138" t="s">
        <v>215</v>
      </c>
      <c r="D23" s="139">
        <f>'ÖNO szem.jutt, járulék '!D23+'PH. szem.jutt, járulék'!D23</f>
        <v>188</v>
      </c>
      <c r="E23" s="139">
        <v>188</v>
      </c>
    </row>
    <row r="24" spans="1:5" ht="52.5">
      <c r="A24" s="136">
        <v>19</v>
      </c>
      <c r="B24" s="137" t="s">
        <v>216</v>
      </c>
      <c r="C24" s="143" t="s">
        <v>217</v>
      </c>
      <c r="D24" s="139">
        <f>'ÖNO szem.jutt, járulék '!D24+'PH. szem.jutt, járulék'!D24</f>
        <v>50</v>
      </c>
      <c r="E24" s="139">
        <v>50</v>
      </c>
    </row>
    <row r="25" spans="1:5" ht="26.25">
      <c r="A25" s="136">
        <v>20</v>
      </c>
      <c r="B25" s="137" t="s">
        <v>218</v>
      </c>
      <c r="C25" s="138" t="s">
        <v>219</v>
      </c>
      <c r="D25" s="139">
        <f>'ÖNO szem.jutt, járulék '!D25+'PH. szem.jutt, járulék'!D25</f>
        <v>0</v>
      </c>
      <c r="E25" s="139">
        <v>0</v>
      </c>
    </row>
    <row r="26" spans="1:5" ht="26.25">
      <c r="A26" s="136">
        <v>21</v>
      </c>
      <c r="B26" s="137" t="s">
        <v>220</v>
      </c>
      <c r="C26" s="138" t="s">
        <v>221</v>
      </c>
      <c r="D26" s="139">
        <f>'ÖNO szem.jutt, járulék '!D26+'PH. szem.jutt, járulék'!D26</f>
        <v>0</v>
      </c>
      <c r="E26" s="139">
        <v>0</v>
      </c>
    </row>
    <row r="27" spans="1:5" ht="26.25">
      <c r="A27" s="136">
        <v>22</v>
      </c>
      <c r="B27" s="137" t="s">
        <v>222</v>
      </c>
      <c r="C27" s="142" t="s">
        <v>223</v>
      </c>
      <c r="D27" s="139">
        <f>'ÖNO szem.jutt, járulék '!D27+'PH. szem.jutt, járulék'!D27</f>
        <v>3763</v>
      </c>
      <c r="E27" s="139">
        <v>3763</v>
      </c>
    </row>
    <row r="28" spans="1:5" ht="26.25">
      <c r="A28" s="136">
        <v>23</v>
      </c>
      <c r="B28" s="137" t="s">
        <v>224</v>
      </c>
      <c r="C28" s="138" t="s">
        <v>225</v>
      </c>
      <c r="D28" s="139">
        <f>'ÖNO szem.jutt, járulék '!D28+'PH. szem.jutt, járulék'!D28</f>
        <v>0</v>
      </c>
      <c r="E28" s="139">
        <v>0</v>
      </c>
    </row>
    <row r="29" spans="1:10" ht="52.5">
      <c r="A29" s="136">
        <v>24</v>
      </c>
      <c r="B29" s="137" t="s">
        <v>226</v>
      </c>
      <c r="C29" s="143" t="s">
        <v>227</v>
      </c>
      <c r="D29" s="139">
        <f>'ÖNO szem.jutt, járulék '!D29+'PH. szem.jutt, járulék'!D29</f>
        <v>1240</v>
      </c>
      <c r="E29" s="139">
        <v>1240</v>
      </c>
      <c r="J29" s="122" t="s">
        <v>228</v>
      </c>
    </row>
    <row r="30" spans="1:5" s="134" customFormat="1" ht="25.5">
      <c r="A30" s="127">
        <v>25</v>
      </c>
      <c r="B30" s="135" t="s">
        <v>229</v>
      </c>
      <c r="C30" s="131" t="s">
        <v>230</v>
      </c>
      <c r="D30" s="132">
        <f>'ÖNO szem.jutt, járulék '!D30+'PH. szem.jutt, járulék'!D30</f>
        <v>2636</v>
      </c>
      <c r="E30" s="132">
        <v>2636</v>
      </c>
    </row>
    <row r="31" spans="1:5" ht="26.25">
      <c r="A31" s="136">
        <v>26</v>
      </c>
      <c r="B31" s="137" t="s">
        <v>231</v>
      </c>
      <c r="C31" s="138" t="s">
        <v>232</v>
      </c>
      <c r="D31" s="139">
        <f>'ÖNO szem.jutt, járulék '!D31+'PH. szem.jutt, járulék'!D31</f>
        <v>416</v>
      </c>
      <c r="E31" s="139">
        <v>416</v>
      </c>
    </row>
    <row r="32" spans="1:5" ht="26.25">
      <c r="A32" s="136">
        <v>27</v>
      </c>
      <c r="B32" s="137" t="s">
        <v>233</v>
      </c>
      <c r="C32" s="138" t="s">
        <v>234</v>
      </c>
      <c r="D32" s="139">
        <f>'ÖNO szem.jutt, járulék '!D32+'PH. szem.jutt, járulék'!D32</f>
        <v>0</v>
      </c>
      <c r="E32" s="139">
        <v>0</v>
      </c>
    </row>
    <row r="33" spans="1:5" ht="52.5">
      <c r="A33" s="136">
        <v>28</v>
      </c>
      <c r="B33" s="137" t="s">
        <v>235</v>
      </c>
      <c r="C33" s="138" t="s">
        <v>236</v>
      </c>
      <c r="D33" s="139">
        <f>'ÖNO szem.jutt, járulék '!D33+'PH. szem.jutt, járulék'!D33</f>
        <v>2220</v>
      </c>
      <c r="E33" s="139">
        <v>2220</v>
      </c>
    </row>
    <row r="34" spans="1:5" s="134" customFormat="1" ht="25.5">
      <c r="A34" s="127">
        <v>29</v>
      </c>
      <c r="B34" s="135" t="s">
        <v>49</v>
      </c>
      <c r="C34" s="131" t="s">
        <v>237</v>
      </c>
      <c r="D34" s="132">
        <f>'ÖNO szem.jutt, járulék '!D34+'PH. szem.jutt, járulék'!D34</f>
        <v>19621</v>
      </c>
      <c r="E34" s="132">
        <v>20293</v>
      </c>
    </row>
    <row r="35" spans="4:5" ht="12.75">
      <c r="D35" s="144"/>
      <c r="E35" s="144"/>
    </row>
  </sheetData>
  <sheetProtection selectLockedCells="1" selectUnlockedCells="1"/>
  <mergeCells count="3">
    <mergeCell ref="A1:E1"/>
    <mergeCell ref="A2:E2"/>
    <mergeCell ref="A4:A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11.375" style="145" customWidth="1"/>
    <col min="2" max="2" width="10.75390625" style="146" customWidth="1"/>
    <col min="3" max="3" width="46.125" style="122" customWidth="1"/>
    <col min="4" max="6" width="18.75390625" style="147" customWidth="1"/>
    <col min="7" max="7" width="0.37109375" style="122" customWidth="1"/>
    <col min="8" max="9" width="0.6171875" style="122" customWidth="1"/>
    <col min="10" max="16384" width="9.125" style="122" customWidth="1"/>
  </cols>
  <sheetData>
    <row r="1" spans="1:9" ht="12.75">
      <c r="A1" s="451" t="s">
        <v>238</v>
      </c>
      <c r="B1" s="451"/>
      <c r="C1" s="451"/>
      <c r="D1" s="451"/>
      <c r="E1" s="148"/>
      <c r="F1" s="148"/>
      <c r="G1" s="149"/>
      <c r="H1" s="149"/>
      <c r="I1" s="149"/>
    </row>
    <row r="2" spans="1:11" s="153" customFormat="1" ht="49.5" customHeight="1">
      <c r="A2" s="452" t="s">
        <v>239</v>
      </c>
      <c r="B2" s="452"/>
      <c r="C2" s="452"/>
      <c r="D2" s="452"/>
      <c r="E2" s="151"/>
      <c r="F2" s="151"/>
      <c r="G2" s="152"/>
      <c r="H2" s="152"/>
      <c r="I2" s="152"/>
      <c r="K2" s="154"/>
    </row>
    <row r="3" spans="1:11" s="153" customFormat="1" ht="49.5" customHeight="1">
      <c r="A3" s="453" t="s">
        <v>30</v>
      </c>
      <c r="B3" s="454" t="s">
        <v>17</v>
      </c>
      <c r="C3" s="454"/>
      <c r="D3" s="156" t="s">
        <v>18</v>
      </c>
      <c r="E3" s="156" t="s">
        <v>19</v>
      </c>
      <c r="F3" s="157"/>
      <c r="G3" s="158"/>
      <c r="H3" s="158"/>
      <c r="I3" s="158"/>
      <c r="K3" s="154"/>
    </row>
    <row r="4" spans="1:9" ht="31.5" customHeight="1">
      <c r="A4" s="453"/>
      <c r="B4" s="454" t="s">
        <v>240</v>
      </c>
      <c r="C4" s="454"/>
      <c r="D4" s="156" t="s">
        <v>94</v>
      </c>
      <c r="E4" s="156" t="s">
        <v>95</v>
      </c>
      <c r="F4" s="157"/>
      <c r="G4" s="146"/>
      <c r="H4" s="146"/>
      <c r="I4" s="146"/>
    </row>
    <row r="5" spans="1:6" s="164" customFormat="1" ht="15.75">
      <c r="A5" s="159">
        <v>1</v>
      </c>
      <c r="B5" s="160" t="s">
        <v>46</v>
      </c>
      <c r="C5" s="161" t="s">
        <v>241</v>
      </c>
      <c r="D5" s="162">
        <f>'ÖNO dologi'!D5+'PH dologi'!D5</f>
        <v>56521</v>
      </c>
      <c r="E5" s="162">
        <v>68088</v>
      </c>
      <c r="F5" s="163"/>
    </row>
    <row r="6" spans="1:6" s="169" customFormat="1" ht="15.75">
      <c r="A6" s="155">
        <v>2</v>
      </c>
      <c r="B6" s="165"/>
      <c r="C6" s="166" t="s">
        <v>242</v>
      </c>
      <c r="D6" s="167">
        <f>'ÖNO dologi'!D6+'PH dologi'!D6</f>
        <v>17055</v>
      </c>
      <c r="E6" s="167">
        <v>21232</v>
      </c>
      <c r="F6" s="168"/>
    </row>
    <row r="7" spans="1:6" ht="15.75">
      <c r="A7" s="170">
        <v>3</v>
      </c>
      <c r="B7" s="171" t="s">
        <v>98</v>
      </c>
      <c r="C7" s="172" t="s">
        <v>243</v>
      </c>
      <c r="D7" s="173">
        <f>'ÖNO dologi'!D7+'PH dologi'!D7</f>
        <v>11406</v>
      </c>
      <c r="E7" s="173">
        <v>14229</v>
      </c>
      <c r="F7" s="174"/>
    </row>
    <row r="8" spans="1:6" ht="15.75">
      <c r="A8" s="170">
        <v>4</v>
      </c>
      <c r="B8" s="171" t="s">
        <v>100</v>
      </c>
      <c r="C8" s="172" t="s">
        <v>244</v>
      </c>
      <c r="D8" s="173">
        <f>'ÖNO dologi'!D8+'PH dologi'!D8</f>
        <v>535</v>
      </c>
      <c r="E8" s="173">
        <v>535</v>
      </c>
      <c r="F8" s="174"/>
    </row>
    <row r="9" spans="1:6" ht="15.75">
      <c r="A9" s="170">
        <v>5</v>
      </c>
      <c r="B9" s="171" t="s">
        <v>102</v>
      </c>
      <c r="C9" s="172" t="s">
        <v>245</v>
      </c>
      <c r="D9" s="173">
        <f>'ÖNO dologi'!D9+'PH dologi'!D9</f>
        <v>1050</v>
      </c>
      <c r="E9" s="173">
        <v>1050</v>
      </c>
      <c r="F9" s="174"/>
    </row>
    <row r="10" spans="1:6" ht="15.75">
      <c r="A10" s="170">
        <v>6</v>
      </c>
      <c r="B10" s="171" t="s">
        <v>104</v>
      </c>
      <c r="C10" s="172" t="s">
        <v>246</v>
      </c>
      <c r="D10" s="173">
        <f>'ÖNO dologi'!D10+'PH dologi'!D10</f>
        <v>770</v>
      </c>
      <c r="E10" s="173">
        <v>808</v>
      </c>
      <c r="F10" s="174"/>
    </row>
    <row r="11" spans="1:6" ht="15.75">
      <c r="A11" s="170">
        <v>7</v>
      </c>
      <c r="B11" s="171" t="s">
        <v>106</v>
      </c>
      <c r="C11" s="172" t="s">
        <v>247</v>
      </c>
      <c r="D11" s="173">
        <f>'ÖNO dologi'!D11+'PH dologi'!D11</f>
        <v>0</v>
      </c>
      <c r="E11" s="173">
        <v>0</v>
      </c>
      <c r="F11" s="174"/>
    </row>
    <row r="12" spans="1:6" ht="15.75">
      <c r="A12" s="170">
        <v>8</v>
      </c>
      <c r="B12" s="171" t="s">
        <v>108</v>
      </c>
      <c r="C12" s="172" t="s">
        <v>248</v>
      </c>
      <c r="D12" s="173">
        <f>'ÖNO dologi'!D12+'PH dologi'!D12</f>
        <v>210</v>
      </c>
      <c r="E12" s="173">
        <v>210</v>
      </c>
      <c r="F12" s="174"/>
    </row>
    <row r="13" spans="1:6" ht="15.75">
      <c r="A13" s="170">
        <v>9</v>
      </c>
      <c r="B13" s="171" t="s">
        <v>112</v>
      </c>
      <c r="C13" s="172" t="s">
        <v>249</v>
      </c>
      <c r="D13" s="173">
        <f>'ÖNO dologi'!D13+'PH dologi'!D13</f>
        <v>200</v>
      </c>
      <c r="E13" s="173">
        <v>200</v>
      </c>
      <c r="F13" s="174"/>
    </row>
    <row r="14" spans="1:6" ht="31.5">
      <c r="A14" s="170">
        <v>10</v>
      </c>
      <c r="B14" s="171" t="s">
        <v>114</v>
      </c>
      <c r="C14" s="172" t="s">
        <v>250</v>
      </c>
      <c r="D14" s="173">
        <f>'ÖNO dologi'!D14+'PH dologi'!D14</f>
        <v>200</v>
      </c>
      <c r="E14" s="173">
        <v>265</v>
      </c>
      <c r="F14" s="174"/>
    </row>
    <row r="15" spans="1:6" ht="15.75">
      <c r="A15" s="170">
        <v>11</v>
      </c>
      <c r="B15" s="171" t="s">
        <v>116</v>
      </c>
      <c r="C15" s="172" t="s">
        <v>251</v>
      </c>
      <c r="D15" s="173">
        <f>'ÖNO dologi'!D15+'PH dologi'!D15</f>
        <v>374</v>
      </c>
      <c r="E15" s="173">
        <v>374</v>
      </c>
      <c r="F15" s="174"/>
    </row>
    <row r="16" spans="1:6" ht="31.5">
      <c r="A16" s="170">
        <v>12</v>
      </c>
      <c r="B16" s="171" t="s">
        <v>119</v>
      </c>
      <c r="C16" s="172" t="s">
        <v>252</v>
      </c>
      <c r="D16" s="173">
        <f>'ÖNO dologi'!D16+'PH dologi'!D16</f>
        <v>2310</v>
      </c>
      <c r="E16" s="173">
        <v>3561</v>
      </c>
      <c r="F16" s="174"/>
    </row>
    <row r="17" spans="1:6" s="169" customFormat="1" ht="15.75">
      <c r="A17" s="155">
        <v>13</v>
      </c>
      <c r="B17" s="165"/>
      <c r="C17" s="166" t="s">
        <v>253</v>
      </c>
      <c r="D17" s="167">
        <f>'ÖNO dologi'!D17+'PH dologi'!D17</f>
        <v>22868</v>
      </c>
      <c r="E17" s="167">
        <v>29461</v>
      </c>
      <c r="F17" s="168"/>
    </row>
    <row r="18" spans="1:6" ht="15.75">
      <c r="A18" s="170">
        <v>14</v>
      </c>
      <c r="B18" s="171" t="s">
        <v>121</v>
      </c>
      <c r="C18" s="172" t="s">
        <v>254</v>
      </c>
      <c r="D18" s="173">
        <f>'ÖNO dologi'!D18+'PH dologi'!D18</f>
        <v>2852</v>
      </c>
      <c r="E18" s="173">
        <v>2852</v>
      </c>
      <c r="F18" s="174"/>
    </row>
    <row r="19" spans="1:6" ht="15.75">
      <c r="A19" s="170">
        <v>15</v>
      </c>
      <c r="B19" s="171" t="s">
        <v>123</v>
      </c>
      <c r="C19" s="172" t="s">
        <v>255</v>
      </c>
      <c r="D19" s="173">
        <f>'ÖNO dologi'!D19+'PH dologi'!D19</f>
        <v>0</v>
      </c>
      <c r="E19" s="173">
        <v>25</v>
      </c>
      <c r="F19" s="174"/>
    </row>
    <row r="20" spans="1:6" ht="15.75">
      <c r="A20" s="170">
        <v>16</v>
      </c>
      <c r="B20" s="171" t="s">
        <v>125</v>
      </c>
      <c r="C20" s="172" t="s">
        <v>256</v>
      </c>
      <c r="D20" s="173">
        <f>'ÖNO dologi'!D20+'PH dologi'!D20</f>
        <v>234</v>
      </c>
      <c r="E20" s="173">
        <v>234</v>
      </c>
      <c r="F20" s="174"/>
    </row>
    <row r="21" spans="1:6" ht="15.75">
      <c r="A21" s="170">
        <v>17</v>
      </c>
      <c r="B21" s="171" t="s">
        <v>127</v>
      </c>
      <c r="C21" s="172" t="s">
        <v>257</v>
      </c>
      <c r="D21" s="173">
        <f>'ÖNO dologi'!D21+'PH dologi'!D21</f>
        <v>300</v>
      </c>
      <c r="E21" s="173">
        <v>300</v>
      </c>
      <c r="F21" s="174"/>
    </row>
    <row r="22" spans="1:6" ht="15.75">
      <c r="A22" s="170">
        <v>18</v>
      </c>
      <c r="B22" s="171" t="s">
        <v>129</v>
      </c>
      <c r="C22" s="172" t="s">
        <v>258</v>
      </c>
      <c r="D22" s="173">
        <f>'ÖNO dologi'!D22+'PH dologi'!D22</f>
        <v>3370</v>
      </c>
      <c r="E22" s="173">
        <v>8170</v>
      </c>
      <c r="F22" s="174"/>
    </row>
    <row r="23" spans="1:6" ht="15.75">
      <c r="A23" s="170">
        <v>19</v>
      </c>
      <c r="B23" s="171" t="s">
        <v>259</v>
      </c>
      <c r="C23" s="172" t="s">
        <v>260</v>
      </c>
      <c r="D23" s="173">
        <f>'ÖNO dologi'!D23+'PH dologi'!D23</f>
        <v>6395</v>
      </c>
      <c r="E23" s="173">
        <v>6445</v>
      </c>
      <c r="F23" s="174"/>
    </row>
    <row r="24" spans="1:6" ht="15.75">
      <c r="A24" s="170">
        <v>20</v>
      </c>
      <c r="B24" s="171" t="s">
        <v>261</v>
      </c>
      <c r="C24" s="175" t="s">
        <v>262</v>
      </c>
      <c r="D24" s="173">
        <f>'ÖNO dologi'!D24+'PH dologi'!D24</f>
        <v>634</v>
      </c>
      <c r="E24" s="173">
        <v>654</v>
      </c>
      <c r="F24" s="174"/>
    </row>
    <row r="25" spans="1:6" ht="15.75">
      <c r="A25" s="170">
        <v>21</v>
      </c>
      <c r="B25" s="171" t="s">
        <v>263</v>
      </c>
      <c r="C25" s="172" t="s">
        <v>264</v>
      </c>
      <c r="D25" s="173">
        <f>'ÖNO dologi'!D25+'PH dologi'!D25</f>
        <v>1780</v>
      </c>
      <c r="E25" s="173">
        <v>2180</v>
      </c>
      <c r="F25" s="174"/>
    </row>
    <row r="26" spans="1:6" ht="15.75">
      <c r="A26" s="170">
        <v>22</v>
      </c>
      <c r="B26" s="171" t="s">
        <v>265</v>
      </c>
      <c r="C26" s="172" t="s">
        <v>266</v>
      </c>
      <c r="D26" s="173">
        <f>'ÖNO dologi'!D26+'PH dologi'!D26</f>
        <v>6445</v>
      </c>
      <c r="E26" s="173">
        <v>7793</v>
      </c>
      <c r="F26" s="174"/>
    </row>
    <row r="27" spans="1:6" ht="15.75">
      <c r="A27" s="170">
        <v>23</v>
      </c>
      <c r="B27" s="171" t="s">
        <v>267</v>
      </c>
      <c r="C27" s="172" t="s">
        <v>268</v>
      </c>
      <c r="D27" s="173">
        <f>'ÖNO dologi'!D27+'PH dologi'!D27</f>
        <v>0</v>
      </c>
      <c r="E27" s="173">
        <v>0</v>
      </c>
      <c r="F27" s="174"/>
    </row>
    <row r="28" spans="1:6" ht="15.75">
      <c r="A28" s="170">
        <v>24</v>
      </c>
      <c r="B28" s="171" t="s">
        <v>269</v>
      </c>
      <c r="C28" s="172" t="s">
        <v>270</v>
      </c>
      <c r="D28" s="173">
        <f>'ÖNO dologi'!D28+'PH dologi'!D28</f>
        <v>858</v>
      </c>
      <c r="E28" s="173">
        <v>858</v>
      </c>
      <c r="F28" s="174"/>
    </row>
    <row r="29" spans="1:6" s="169" customFormat="1" ht="15.75">
      <c r="A29" s="155">
        <v>25</v>
      </c>
      <c r="B29" s="165"/>
      <c r="C29" s="166" t="s">
        <v>271</v>
      </c>
      <c r="D29" s="167">
        <f>'ÖNO dologi'!D29+'PH dologi'!D29</f>
        <v>14979</v>
      </c>
      <c r="E29" s="167">
        <v>15776</v>
      </c>
      <c r="F29" s="168"/>
    </row>
    <row r="30" spans="1:6" ht="15.75">
      <c r="A30" s="170">
        <v>26</v>
      </c>
      <c r="B30" s="171" t="s">
        <v>272</v>
      </c>
      <c r="C30" s="175" t="s">
        <v>273</v>
      </c>
      <c r="D30" s="173">
        <f>'ÖNO dologi'!D30+'PH dologi'!D30</f>
        <v>12438</v>
      </c>
      <c r="E30" s="173">
        <v>13172</v>
      </c>
      <c r="F30" s="174"/>
    </row>
    <row r="31" spans="1:6" ht="15.75">
      <c r="A31" s="170">
        <v>27</v>
      </c>
      <c r="B31" s="171" t="s">
        <v>274</v>
      </c>
      <c r="C31" s="175" t="s">
        <v>275</v>
      </c>
      <c r="D31" s="173">
        <f>'ÖNO dologi'!D31+'PH dologi'!D31</f>
        <v>1329</v>
      </c>
      <c r="E31" s="173">
        <v>1392</v>
      </c>
      <c r="F31" s="174"/>
    </row>
    <row r="32" spans="1:6" ht="15.75">
      <c r="A32" s="170">
        <v>28</v>
      </c>
      <c r="B32" s="171" t="s">
        <v>276</v>
      </c>
      <c r="C32" s="172" t="s">
        <v>277</v>
      </c>
      <c r="D32" s="173">
        <f>'ÖNO dologi'!D32+'PH dologi'!D32</f>
        <v>0</v>
      </c>
      <c r="E32" s="173">
        <v>0</v>
      </c>
      <c r="F32" s="174"/>
    </row>
    <row r="33" spans="1:6" ht="15.75">
      <c r="A33" s="170">
        <v>29</v>
      </c>
      <c r="B33" s="171" t="s">
        <v>278</v>
      </c>
      <c r="C33" s="172" t="s">
        <v>279</v>
      </c>
      <c r="D33" s="173">
        <f>'ÖNO dologi'!D33+'PH dologi'!D33</f>
        <v>1212</v>
      </c>
      <c r="E33" s="173">
        <v>1212</v>
      </c>
      <c r="F33" s="174"/>
    </row>
    <row r="34" spans="1:6" ht="15.75">
      <c r="A34" s="170">
        <v>30</v>
      </c>
      <c r="B34" s="171" t="s">
        <v>280</v>
      </c>
      <c r="C34" s="172" t="s">
        <v>281</v>
      </c>
      <c r="D34" s="173">
        <f>'ÖNO dologi'!D34+'PH dologi'!D34</f>
        <v>0</v>
      </c>
      <c r="E34" s="173">
        <v>0</v>
      </c>
      <c r="F34" s="174"/>
    </row>
    <row r="35" spans="1:6" s="169" customFormat="1" ht="15.75">
      <c r="A35" s="155">
        <v>31</v>
      </c>
      <c r="B35" s="165"/>
      <c r="C35" s="166" t="s">
        <v>282</v>
      </c>
      <c r="D35" s="167">
        <f>'ÖNO dologi'!D35+'PH dologi'!D35</f>
        <v>1619</v>
      </c>
      <c r="E35" s="167">
        <v>1619</v>
      </c>
      <c r="F35" s="168"/>
    </row>
    <row r="36" spans="1:6" ht="15.75">
      <c r="A36" s="170">
        <v>32</v>
      </c>
      <c r="B36" s="171" t="s">
        <v>283</v>
      </c>
      <c r="C36" s="172" t="s">
        <v>284</v>
      </c>
      <c r="D36" s="173">
        <f>'ÖNO dologi'!D36+'PH dologi'!D36</f>
        <v>0</v>
      </c>
      <c r="E36" s="173">
        <v>0</v>
      </c>
      <c r="F36" s="174"/>
    </row>
    <row r="37" spans="1:6" ht="15.75">
      <c r="A37" s="170">
        <v>33</v>
      </c>
      <c r="B37" s="171" t="s">
        <v>285</v>
      </c>
      <c r="C37" s="172" t="s">
        <v>286</v>
      </c>
      <c r="D37" s="173">
        <f>'ÖNO dologi'!D37+'PH dologi'!D37</f>
        <v>1469</v>
      </c>
      <c r="E37" s="173">
        <v>1469</v>
      </c>
      <c r="F37" s="174"/>
    </row>
    <row r="38" spans="1:6" ht="15.75">
      <c r="A38" s="170">
        <v>34</v>
      </c>
      <c r="B38" s="171" t="s">
        <v>287</v>
      </c>
      <c r="C38" s="172" t="s">
        <v>288</v>
      </c>
      <c r="D38" s="173">
        <f>'ÖNO dologi'!D38+'PH dologi'!D38</f>
        <v>150</v>
      </c>
      <c r="E38" s="173">
        <v>150</v>
      </c>
      <c r="F38" s="174"/>
    </row>
    <row r="39" spans="1:10" s="178" customFormat="1" ht="15.75">
      <c r="A39" s="159">
        <v>35</v>
      </c>
      <c r="B39" s="176" t="s">
        <v>289</v>
      </c>
      <c r="C39" s="177" t="s">
        <v>290</v>
      </c>
      <c r="D39" s="162">
        <f>'ÖNO dologi'!D39+'PH dologi'!D39</f>
        <v>0</v>
      </c>
      <c r="E39" s="162">
        <v>0</v>
      </c>
      <c r="F39" s="163"/>
      <c r="J39" s="179"/>
    </row>
    <row r="40" spans="1:6" ht="15.75">
      <c r="A40" s="170"/>
      <c r="B40" s="180"/>
      <c r="C40" s="172"/>
      <c r="D40" s="173"/>
      <c r="E40" s="173"/>
      <c r="F40" s="174"/>
    </row>
    <row r="41" spans="1:9" s="187" customFormat="1" ht="15.75">
      <c r="A41" s="181">
        <v>36</v>
      </c>
      <c r="B41" s="182"/>
      <c r="C41" s="183" t="s">
        <v>291</v>
      </c>
      <c r="D41" s="162">
        <f>'ÖNO dologi'!D41+'PH dologi'!D41</f>
        <v>56521</v>
      </c>
      <c r="E41" s="162">
        <v>68088</v>
      </c>
      <c r="F41" s="184"/>
      <c r="G41" s="185"/>
      <c r="H41" s="182"/>
      <c r="I41" s="186"/>
    </row>
    <row r="42" ht="12.75">
      <c r="C42" s="146"/>
    </row>
  </sheetData>
  <sheetProtection selectLockedCells="1" selectUnlockedCells="1"/>
  <mergeCells count="5">
    <mergeCell ref="A1:D1"/>
    <mergeCell ref="A2:D2"/>
    <mergeCell ref="A3:A4"/>
    <mergeCell ref="B3:C3"/>
    <mergeCell ref="B4:C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view="pageBreakPreview" zoomScale="25" zoomScaleSheetLayoutView="25" zoomScalePageLayoutView="0" workbookViewId="0" topLeftCell="N2">
      <selection activeCell="AF23" sqref="AF23"/>
    </sheetView>
  </sheetViews>
  <sheetFormatPr defaultColWidth="35.375" defaultRowHeight="12.75"/>
  <cols>
    <col min="1" max="2" width="35.375" style="1" customWidth="1"/>
    <col min="3" max="3" width="63.25390625" style="2" customWidth="1"/>
    <col min="4" max="4" width="52.75390625" style="2" customWidth="1"/>
    <col min="5" max="5" width="54.25390625" style="2" customWidth="1"/>
    <col min="6" max="6" width="42.875" style="2" customWidth="1"/>
    <col min="7" max="7" width="53.75390625" style="2" customWidth="1"/>
    <col min="8" max="8" width="43.375" style="2" customWidth="1"/>
    <col min="9" max="9" width="53.125" style="2" customWidth="1"/>
    <col min="10" max="10" width="44.00390625" style="3" customWidth="1"/>
    <col min="11" max="11" width="53.75390625" style="3" customWidth="1"/>
    <col min="12" max="12" width="41.75390625" style="2" customWidth="1"/>
    <col min="13" max="13" width="52.00390625" style="2" customWidth="1"/>
    <col min="14" max="14" width="41.75390625" style="2" customWidth="1"/>
    <col min="15" max="15" width="52.00390625" style="2" customWidth="1"/>
    <col min="16" max="16" width="0.6171875" style="2" customWidth="1"/>
    <col min="17" max="17" width="0.875" style="2" customWidth="1"/>
    <col min="18" max="19" width="0" style="2" hidden="1" customWidth="1"/>
    <col min="20" max="21" width="35.375" style="1" customWidth="1"/>
    <col min="22" max="25" width="35.375" style="2" customWidth="1"/>
    <col min="26" max="26" width="41.625" style="1" customWidth="1"/>
    <col min="27" max="27" width="60.75390625" style="1" customWidth="1"/>
    <col min="28" max="28" width="44.25390625" style="1" customWidth="1"/>
    <col min="29" max="29" width="44.00390625" style="4" customWidth="1"/>
    <col min="30" max="30" width="48.625" style="1" customWidth="1"/>
    <col min="31" max="31" width="0.37109375" style="1" customWidth="1"/>
    <col min="32" max="32" width="48.625" style="1" customWidth="1"/>
    <col min="33" max="33" width="0.74609375" style="1" customWidth="1"/>
    <col min="34" max="16384" width="35.375" style="1" customWidth="1"/>
  </cols>
  <sheetData>
    <row r="1" spans="1:33" ht="15.75">
      <c r="A1" s="433" t="s">
        <v>292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5"/>
      <c r="AF1" s="5"/>
      <c r="AG1" s="6"/>
    </row>
    <row r="2" spans="1:33" ht="39.7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7"/>
      <c r="AF2" s="8"/>
      <c r="AG2" s="9"/>
    </row>
    <row r="3" spans="1:33" ht="90">
      <c r="A3" s="434" t="s">
        <v>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</row>
    <row r="4" spans="1:33" ht="90" customHeight="1">
      <c r="A4" s="435" t="s">
        <v>293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</row>
    <row r="5" spans="1:33" ht="45">
      <c r="A5" s="436" t="s">
        <v>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</row>
    <row r="6" spans="1:33" ht="99.75" customHeight="1">
      <c r="A6" s="188"/>
      <c r="B6" s="189"/>
      <c r="C6" s="190"/>
      <c r="D6" s="440" t="s">
        <v>4</v>
      </c>
      <c r="E6" s="440"/>
      <c r="F6" s="440" t="s">
        <v>5</v>
      </c>
      <c r="G6" s="440"/>
      <c r="H6" s="440"/>
      <c r="I6" s="440"/>
      <c r="J6" s="440"/>
      <c r="K6" s="440"/>
      <c r="L6" s="440" t="s">
        <v>6</v>
      </c>
      <c r="M6" s="440"/>
      <c r="N6" s="440" t="s">
        <v>6</v>
      </c>
      <c r="O6" s="440"/>
      <c r="P6" s="27"/>
      <c r="Q6" s="27"/>
      <c r="R6" s="27"/>
      <c r="S6" s="13"/>
      <c r="T6" s="191"/>
      <c r="U6" s="192"/>
      <c r="V6" s="192"/>
      <c r="W6" s="192"/>
      <c r="X6" s="192"/>
      <c r="Y6" s="193"/>
      <c r="Z6" s="439" t="s">
        <v>4</v>
      </c>
      <c r="AA6" s="440" t="s">
        <v>5</v>
      </c>
      <c r="AB6" s="440"/>
      <c r="AC6" s="440"/>
      <c r="AD6" s="440" t="s">
        <v>6</v>
      </c>
      <c r="AE6" s="194"/>
      <c r="AF6" s="440" t="s">
        <v>6</v>
      </c>
      <c r="AG6" s="17"/>
    </row>
    <row r="7" spans="1:33" ht="139.5" customHeight="1">
      <c r="A7" s="195"/>
      <c r="B7" s="196"/>
      <c r="C7" s="14"/>
      <c r="D7" s="419" t="s">
        <v>7</v>
      </c>
      <c r="E7" s="419" t="s">
        <v>8</v>
      </c>
      <c r="F7" s="419" t="s">
        <v>9</v>
      </c>
      <c r="G7" s="419"/>
      <c r="H7" s="419" t="s">
        <v>10</v>
      </c>
      <c r="I7" s="419" t="s">
        <v>11</v>
      </c>
      <c r="J7" s="419" t="s">
        <v>12</v>
      </c>
      <c r="K7" s="419" t="s">
        <v>13</v>
      </c>
      <c r="L7" s="468" t="s">
        <v>9</v>
      </c>
      <c r="M7" s="468"/>
      <c r="N7" s="468" t="s">
        <v>15</v>
      </c>
      <c r="O7" s="468"/>
      <c r="P7" s="426" t="s">
        <v>10</v>
      </c>
      <c r="Q7" s="426" t="s">
        <v>11</v>
      </c>
      <c r="R7" s="469" t="s">
        <v>14</v>
      </c>
      <c r="S7" s="469" t="s">
        <v>11</v>
      </c>
      <c r="T7" s="195"/>
      <c r="U7" s="196"/>
      <c r="V7" s="196"/>
      <c r="W7" s="196"/>
      <c r="X7" s="196"/>
      <c r="Y7" s="14"/>
      <c r="Z7" s="439"/>
      <c r="AA7" s="440"/>
      <c r="AB7" s="440"/>
      <c r="AC7" s="440"/>
      <c r="AD7" s="440"/>
      <c r="AE7" s="28"/>
      <c r="AF7" s="440"/>
      <c r="AG7" s="24"/>
    </row>
    <row r="8" spans="1:33" ht="85.5" customHeight="1">
      <c r="A8" s="422" t="s">
        <v>16</v>
      </c>
      <c r="B8" s="418" t="s">
        <v>17</v>
      </c>
      <c r="C8" s="418"/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1" t="s">
        <v>25</v>
      </c>
      <c r="L8" s="197" t="s">
        <v>26</v>
      </c>
      <c r="M8" s="197" t="s">
        <v>27</v>
      </c>
      <c r="N8" s="197" t="s">
        <v>28</v>
      </c>
      <c r="O8" s="197" t="s">
        <v>29</v>
      </c>
      <c r="P8" s="21"/>
      <c r="Q8" s="21"/>
      <c r="R8" s="21"/>
      <c r="S8" s="21"/>
      <c r="T8" s="466" t="s">
        <v>16</v>
      </c>
      <c r="U8" s="440" t="s">
        <v>31</v>
      </c>
      <c r="V8" s="440"/>
      <c r="W8" s="440"/>
      <c r="X8" s="440"/>
      <c r="Y8" s="440"/>
      <c r="Z8" s="16" t="s">
        <v>32</v>
      </c>
      <c r="AA8" s="16" t="s">
        <v>33</v>
      </c>
      <c r="AB8" s="16" t="s">
        <v>34</v>
      </c>
      <c r="AC8" s="16" t="s">
        <v>35</v>
      </c>
      <c r="AD8" s="195" t="s">
        <v>36</v>
      </c>
      <c r="AE8" s="28"/>
      <c r="AF8" s="195" t="s">
        <v>294</v>
      </c>
      <c r="AG8" s="24"/>
    </row>
    <row r="9" spans="1:33" s="30" customFormat="1" ht="174" customHeight="1">
      <c r="A9" s="422"/>
      <c r="B9" s="428" t="s">
        <v>295</v>
      </c>
      <c r="C9" s="428"/>
      <c r="D9" s="419" t="s">
        <v>38</v>
      </c>
      <c r="E9" s="467" t="s">
        <v>39</v>
      </c>
      <c r="F9" s="419" t="s">
        <v>38</v>
      </c>
      <c r="G9" s="467" t="s">
        <v>39</v>
      </c>
      <c r="H9" s="419" t="s">
        <v>38</v>
      </c>
      <c r="I9" s="419" t="s">
        <v>39</v>
      </c>
      <c r="J9" s="419" t="s">
        <v>38</v>
      </c>
      <c r="K9" s="419" t="s">
        <v>39</v>
      </c>
      <c r="L9" s="419" t="s">
        <v>38</v>
      </c>
      <c r="M9" s="419" t="s">
        <v>39</v>
      </c>
      <c r="N9" s="419" t="s">
        <v>38</v>
      </c>
      <c r="O9" s="419" t="s">
        <v>39</v>
      </c>
      <c r="P9" s="427" t="s">
        <v>38</v>
      </c>
      <c r="Q9" s="427" t="s">
        <v>39</v>
      </c>
      <c r="R9" s="427" t="s">
        <v>38</v>
      </c>
      <c r="S9" s="427" t="s">
        <v>39</v>
      </c>
      <c r="T9" s="466"/>
      <c r="U9" s="428" t="s">
        <v>296</v>
      </c>
      <c r="V9" s="428"/>
      <c r="W9" s="428"/>
      <c r="X9" s="428"/>
      <c r="Y9" s="428"/>
      <c r="Z9" s="419" t="s">
        <v>41</v>
      </c>
      <c r="AA9" s="419" t="s">
        <v>42</v>
      </c>
      <c r="AB9" s="419" t="s">
        <v>10</v>
      </c>
      <c r="AC9" s="419" t="s">
        <v>12</v>
      </c>
      <c r="AD9" s="419" t="s">
        <v>42</v>
      </c>
      <c r="AE9" s="21" t="s">
        <v>44</v>
      </c>
      <c r="AF9" s="419" t="s">
        <v>297</v>
      </c>
      <c r="AG9" s="21" t="s">
        <v>45</v>
      </c>
    </row>
    <row r="10" spans="1:33" s="30" customFormat="1" ht="25.5" customHeight="1">
      <c r="A10" s="422"/>
      <c r="B10" s="428"/>
      <c r="C10" s="428"/>
      <c r="D10" s="419"/>
      <c r="E10" s="467"/>
      <c r="F10" s="419"/>
      <c r="G10" s="467"/>
      <c r="H10" s="419"/>
      <c r="I10" s="419"/>
      <c r="J10" s="419"/>
      <c r="K10" s="419"/>
      <c r="L10" s="419"/>
      <c r="M10" s="419"/>
      <c r="N10" s="419"/>
      <c r="O10" s="419"/>
      <c r="P10" s="427"/>
      <c r="Q10" s="427"/>
      <c r="R10" s="427"/>
      <c r="S10" s="427"/>
      <c r="T10" s="466"/>
      <c r="U10" s="428"/>
      <c r="V10" s="428"/>
      <c r="W10" s="428"/>
      <c r="X10" s="428"/>
      <c r="Y10" s="428"/>
      <c r="Z10" s="419"/>
      <c r="AA10" s="419"/>
      <c r="AB10" s="419"/>
      <c r="AC10" s="419"/>
      <c r="AD10" s="419"/>
      <c r="AE10" s="31"/>
      <c r="AF10" s="419"/>
      <c r="AG10" s="31"/>
    </row>
    <row r="11" spans="1:33" s="36" customFormat="1" ht="205.5" customHeight="1">
      <c r="A11" s="198" t="s">
        <v>46</v>
      </c>
      <c r="B11" s="464" t="s">
        <v>47</v>
      </c>
      <c r="C11" s="464"/>
      <c r="D11" s="200">
        <v>96676</v>
      </c>
      <c r="E11" s="200">
        <v>8966</v>
      </c>
      <c r="F11" s="201">
        <v>95806</v>
      </c>
      <c r="G11" s="201">
        <v>9652</v>
      </c>
      <c r="H11" s="201">
        <v>93996</v>
      </c>
      <c r="I11" s="201">
        <v>9652</v>
      </c>
      <c r="J11" s="201">
        <v>98991</v>
      </c>
      <c r="K11" s="201">
        <v>9652</v>
      </c>
      <c r="L11" s="201">
        <v>95939</v>
      </c>
      <c r="M11" s="201">
        <v>6000</v>
      </c>
      <c r="N11" s="201">
        <v>101872</v>
      </c>
      <c r="O11" s="201">
        <v>0</v>
      </c>
      <c r="P11" s="35">
        <f>'[1]3_A. PH bevétel'!G8</f>
        <v>80104</v>
      </c>
      <c r="Q11" s="35">
        <f>'[1]3_A. PH bevétel'!H8</f>
        <v>6320</v>
      </c>
      <c r="R11" s="35">
        <f>'[1]3_A. PH bevétel'!J8</f>
        <v>63100.932</v>
      </c>
      <c r="S11" s="35">
        <f>'[1]3_A. PH bevétel'!K8</f>
        <v>5563.419</v>
      </c>
      <c r="T11" s="198" t="s">
        <v>46</v>
      </c>
      <c r="U11" s="465" t="s">
        <v>48</v>
      </c>
      <c r="V11" s="465"/>
      <c r="W11" s="465"/>
      <c r="X11" s="465"/>
      <c r="Y11" s="465"/>
      <c r="Z11" s="200">
        <v>46314</v>
      </c>
      <c r="AA11" s="200">
        <v>50120</v>
      </c>
      <c r="AB11" s="200">
        <v>53327</v>
      </c>
      <c r="AC11" s="200">
        <v>53485</v>
      </c>
      <c r="AD11" s="200">
        <v>42102</v>
      </c>
      <c r="AE11" s="34"/>
      <c r="AF11" s="200">
        <v>45997</v>
      </c>
      <c r="AG11" s="34">
        <f>'[1]3_B. PH kiadás '!F41</f>
        <v>48082.989</v>
      </c>
    </row>
    <row r="12" spans="1:33" s="36" customFormat="1" ht="129" customHeight="1">
      <c r="A12" s="198" t="s">
        <v>49</v>
      </c>
      <c r="B12" s="464" t="s">
        <v>50</v>
      </c>
      <c r="C12" s="464"/>
      <c r="D12" s="200">
        <v>130641</v>
      </c>
      <c r="E12" s="200"/>
      <c r="F12" s="200">
        <v>100784</v>
      </c>
      <c r="G12" s="200"/>
      <c r="H12" s="200">
        <v>133660</v>
      </c>
      <c r="I12" s="200">
        <v>33268</v>
      </c>
      <c r="J12" s="200">
        <v>133660</v>
      </c>
      <c r="K12" s="200">
        <v>33268</v>
      </c>
      <c r="L12" s="200">
        <v>82074</v>
      </c>
      <c r="M12" s="200"/>
      <c r="N12" s="200">
        <v>97722</v>
      </c>
      <c r="O12" s="200"/>
      <c r="P12" s="37">
        <f>'[1]3_A. PH bevétel'!G25</f>
        <v>143583</v>
      </c>
      <c r="Q12" s="37">
        <f>'[1]3_A. PH bevétel'!H25</f>
        <v>8789</v>
      </c>
      <c r="R12" s="37">
        <f>'[1]3_A. PH bevétel'!J25</f>
        <v>116286.003</v>
      </c>
      <c r="S12" s="37">
        <f>'[1]3_A. PH bevétel'!K25</f>
        <v>6880.072</v>
      </c>
      <c r="T12" s="198" t="s">
        <v>49</v>
      </c>
      <c r="U12" s="465" t="s">
        <v>51</v>
      </c>
      <c r="V12" s="465"/>
      <c r="W12" s="465"/>
      <c r="X12" s="465"/>
      <c r="Y12" s="465"/>
      <c r="Z12" s="201">
        <v>15326</v>
      </c>
      <c r="AA12" s="201">
        <v>14575</v>
      </c>
      <c r="AB12" s="201">
        <v>15492</v>
      </c>
      <c r="AC12" s="201">
        <v>15939</v>
      </c>
      <c r="AD12" s="201">
        <v>12881</v>
      </c>
      <c r="AE12" s="38"/>
      <c r="AF12" s="201">
        <v>13512</v>
      </c>
      <c r="AG12" s="38">
        <f>'[1]3_B. PH kiadás '!F92</f>
        <v>13963.138</v>
      </c>
    </row>
    <row r="13" spans="1:34" s="36" customFormat="1" ht="145.5" customHeight="1">
      <c r="A13" s="198" t="s">
        <v>52</v>
      </c>
      <c r="B13" s="464" t="s">
        <v>53</v>
      </c>
      <c r="C13" s="464"/>
      <c r="D13" s="200"/>
      <c r="E13" s="200"/>
      <c r="F13" s="200"/>
      <c r="G13" s="200">
        <v>30</v>
      </c>
      <c r="H13" s="200"/>
      <c r="I13" s="200">
        <v>3430</v>
      </c>
      <c r="J13" s="203"/>
      <c r="K13" s="200">
        <v>3400</v>
      </c>
      <c r="L13" s="200"/>
      <c r="M13" s="200"/>
      <c r="N13" s="200"/>
      <c r="O13" s="200"/>
      <c r="P13" s="37">
        <f>'[1]3_A. PH bevétel'!G37</f>
        <v>0</v>
      </c>
      <c r="Q13" s="37">
        <f>'[1]3_A. PH bevétel'!H37</f>
        <v>3987</v>
      </c>
      <c r="R13" s="37">
        <f>'[1]3_A. PH bevétel'!J37</f>
        <v>0</v>
      </c>
      <c r="S13" s="37">
        <f>'[1]3_A. PH bevétel'!K37</f>
        <v>3471.29</v>
      </c>
      <c r="T13" s="198" t="s">
        <v>52</v>
      </c>
      <c r="U13" s="465" t="s">
        <v>54</v>
      </c>
      <c r="V13" s="465"/>
      <c r="W13" s="465"/>
      <c r="X13" s="465"/>
      <c r="Y13" s="465"/>
      <c r="Z13" s="201">
        <v>40159</v>
      </c>
      <c r="AA13" s="201">
        <v>34274</v>
      </c>
      <c r="AB13" s="201">
        <v>34828</v>
      </c>
      <c r="AC13" s="201">
        <v>32361</v>
      </c>
      <c r="AD13" s="201">
        <v>32693</v>
      </c>
      <c r="AE13" s="38"/>
      <c r="AF13" s="201">
        <v>42186</v>
      </c>
      <c r="AG13" s="38">
        <f>'[1]3_B. PH kiadás '!F94+'[1]3_B. PH kiadás '!F193-100</f>
        <v>21603.831999999995</v>
      </c>
      <c r="AH13" s="39"/>
    </row>
    <row r="14" spans="1:33" s="36" customFormat="1" ht="147" customHeight="1">
      <c r="A14" s="198" t="s">
        <v>55</v>
      </c>
      <c r="B14" s="464" t="s">
        <v>56</v>
      </c>
      <c r="C14" s="464"/>
      <c r="D14" s="200">
        <v>4715</v>
      </c>
      <c r="E14" s="200"/>
      <c r="F14" s="201">
        <v>2370</v>
      </c>
      <c r="G14" s="201">
        <v>34097</v>
      </c>
      <c r="H14" s="201">
        <v>7944</v>
      </c>
      <c r="I14" s="201"/>
      <c r="J14" s="201">
        <v>7645</v>
      </c>
      <c r="K14" s="201"/>
      <c r="L14" s="201">
        <v>12910</v>
      </c>
      <c r="M14" s="201"/>
      <c r="N14" s="201">
        <v>15684</v>
      </c>
      <c r="O14" s="201">
        <v>6466</v>
      </c>
      <c r="P14" s="35">
        <f>'[1]3_A. PH bevétel'!G41</f>
        <v>10517</v>
      </c>
      <c r="Q14" s="35">
        <f>'[1]3_A. PH bevétel'!H41</f>
        <v>473146</v>
      </c>
      <c r="R14" s="35">
        <f>'[1]3_A. PH bevétel'!J41</f>
        <v>7641.119</v>
      </c>
      <c r="S14" s="35">
        <f>'[1]3_A. PH bevétel'!K41</f>
        <v>8969.647</v>
      </c>
      <c r="T14" s="198" t="s">
        <v>55</v>
      </c>
      <c r="U14" s="465" t="s">
        <v>57</v>
      </c>
      <c r="V14" s="465"/>
      <c r="W14" s="465"/>
      <c r="X14" s="465"/>
      <c r="Y14" s="465"/>
      <c r="Z14" s="201">
        <v>39474</v>
      </c>
      <c r="AA14" s="201">
        <v>43069</v>
      </c>
      <c r="AB14" s="201">
        <v>43468</v>
      </c>
      <c r="AC14" s="201">
        <v>45293</v>
      </c>
      <c r="AD14" s="201">
        <v>48436</v>
      </c>
      <c r="AE14" s="38"/>
      <c r="AF14" s="201">
        <v>49660</v>
      </c>
      <c r="AG14" s="38">
        <f>'[1]3_B. PH kiadás '!F170</f>
        <v>46949.736</v>
      </c>
    </row>
    <row r="15" spans="1:33" s="36" customFormat="1" ht="129" customHeight="1">
      <c r="A15" s="198" t="s">
        <v>58</v>
      </c>
      <c r="B15" s="464" t="s">
        <v>59</v>
      </c>
      <c r="C15" s="464"/>
      <c r="D15" s="200">
        <v>660</v>
      </c>
      <c r="E15" s="200"/>
      <c r="F15" s="201">
        <v>700</v>
      </c>
      <c r="G15" s="201"/>
      <c r="H15" s="201">
        <v>700</v>
      </c>
      <c r="I15" s="201"/>
      <c r="J15" s="201"/>
      <c r="K15" s="204"/>
      <c r="L15" s="201"/>
      <c r="M15" s="201">
        <v>9000</v>
      </c>
      <c r="N15" s="201"/>
      <c r="O15" s="201">
        <v>9000</v>
      </c>
      <c r="P15" s="35">
        <f>'[1]3_A. PH bevétel'!G51</f>
        <v>0</v>
      </c>
      <c r="Q15" s="35">
        <f>'[1]3_A. PH bevétel'!H51</f>
        <v>40000</v>
      </c>
      <c r="R15" s="35">
        <f>'[1]3_A. PH bevétel'!J51</f>
        <v>70</v>
      </c>
      <c r="S15" s="35">
        <f>'[1]3_A. PH bevétel'!K51</f>
        <v>0</v>
      </c>
      <c r="T15" s="198" t="s">
        <v>58</v>
      </c>
      <c r="U15" s="465" t="s">
        <v>60</v>
      </c>
      <c r="V15" s="465"/>
      <c r="W15" s="465"/>
      <c r="X15" s="465"/>
      <c r="Y15" s="465"/>
      <c r="Z15" s="201">
        <v>65624</v>
      </c>
      <c r="AA15" s="201">
        <v>65624</v>
      </c>
      <c r="AB15" s="201">
        <v>65624</v>
      </c>
      <c r="AC15" s="205">
        <v>53280</v>
      </c>
      <c r="AD15" s="201">
        <v>67783</v>
      </c>
      <c r="AE15" s="38"/>
      <c r="AF15" s="201">
        <v>63129</v>
      </c>
      <c r="AG15" s="38">
        <f>'[1]3_B. PH kiadás '!F32+'[1]3_B. PH kiadás '!F33+'[1]3_B. PH kiadás '!F34+'[1]3_B. PH kiadás '!F35</f>
        <v>1768.8429999999998</v>
      </c>
    </row>
    <row r="16" spans="1:33" s="36" customFormat="1" ht="129" customHeight="1">
      <c r="A16" s="198" t="s">
        <v>61</v>
      </c>
      <c r="B16" s="464" t="s">
        <v>62</v>
      </c>
      <c r="C16" s="464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37">
        <f>'[1]3_A. PH bevétel'!G54</f>
        <v>264</v>
      </c>
      <c r="Q16" s="37">
        <f>'[1]3_A. PH bevétel'!H54</f>
        <v>100</v>
      </c>
      <c r="R16" s="37">
        <f>'[1]3_A. PH bevétel'!J54</f>
        <v>256.862</v>
      </c>
      <c r="S16" s="37">
        <f>'[1]3_A. PH bevétel'!K54</f>
        <v>30.95</v>
      </c>
      <c r="T16" s="198" t="s">
        <v>63</v>
      </c>
      <c r="U16" s="464" t="s">
        <v>64</v>
      </c>
      <c r="V16" s="464"/>
      <c r="W16" s="464"/>
      <c r="X16" s="464"/>
      <c r="Y16" s="464"/>
      <c r="Z16" s="205">
        <v>797</v>
      </c>
      <c r="AA16" s="205">
        <v>0</v>
      </c>
      <c r="AB16" s="205">
        <v>12435</v>
      </c>
      <c r="AC16" s="205">
        <v>18836</v>
      </c>
      <c r="AD16" s="205">
        <v>2000</v>
      </c>
      <c r="AE16" s="40"/>
      <c r="AF16" s="205">
        <v>3173</v>
      </c>
      <c r="AG16" s="40">
        <f>'[1]3_B. PH kiadás '!F36+'[1]3_B. PH kiadás '!F37+100</f>
        <v>1923.193</v>
      </c>
    </row>
    <row r="17" spans="1:33" s="36" customFormat="1" ht="129" customHeight="1">
      <c r="A17" s="198" t="s">
        <v>65</v>
      </c>
      <c r="B17" s="464" t="s">
        <v>66</v>
      </c>
      <c r="C17" s="464"/>
      <c r="D17" s="200">
        <v>25958</v>
      </c>
      <c r="E17" s="200"/>
      <c r="F17" s="200">
        <v>44240</v>
      </c>
      <c r="G17" s="200"/>
      <c r="H17" s="200">
        <v>10201</v>
      </c>
      <c r="I17" s="200">
        <v>12435</v>
      </c>
      <c r="J17" s="200">
        <v>14466</v>
      </c>
      <c r="K17" s="200">
        <v>12435</v>
      </c>
      <c r="L17" s="200">
        <v>45376</v>
      </c>
      <c r="M17" s="200"/>
      <c r="N17" s="200">
        <v>32213</v>
      </c>
      <c r="O17" s="200"/>
      <c r="P17" s="37">
        <f>'[1]3_A. PH bevétel'!G60</f>
        <v>0</v>
      </c>
      <c r="Q17" s="37">
        <f>'[1]3_A. PH bevétel'!H60</f>
        <v>2966</v>
      </c>
      <c r="R17" s="37">
        <f>'[1]3_A. PH bevétel'!J60</f>
        <v>0</v>
      </c>
      <c r="S17" s="37">
        <f>'[1]3_A. PH bevétel'!K60</f>
        <v>0</v>
      </c>
      <c r="T17" s="198" t="s">
        <v>65</v>
      </c>
      <c r="U17" s="465" t="s">
        <v>67</v>
      </c>
      <c r="V17" s="465"/>
      <c r="W17" s="465"/>
      <c r="X17" s="465"/>
      <c r="Y17" s="465"/>
      <c r="Z17" s="205">
        <v>9298</v>
      </c>
      <c r="AA17" s="205">
        <v>29842</v>
      </c>
      <c r="AB17" s="205">
        <v>29842</v>
      </c>
      <c r="AC17" s="205">
        <v>19638</v>
      </c>
      <c r="AD17" s="205">
        <v>9057</v>
      </c>
      <c r="AE17" s="40"/>
      <c r="AF17" s="205">
        <v>8350</v>
      </c>
      <c r="AG17" s="40">
        <f>'[1]3_B. PH kiadás '!F6+'[1]3_B. PH kiadás '!F28+'[1]3_B. PH kiadás '!F38</f>
        <v>19726.853</v>
      </c>
    </row>
    <row r="18" spans="1:35" s="36" customFormat="1" ht="162" customHeight="1">
      <c r="A18" s="198" t="s">
        <v>68</v>
      </c>
      <c r="B18" s="464" t="s">
        <v>69</v>
      </c>
      <c r="C18" s="464"/>
      <c r="D18" s="200">
        <v>12985</v>
      </c>
      <c r="E18" s="200">
        <v>8534</v>
      </c>
      <c r="F18" s="200">
        <v>1164</v>
      </c>
      <c r="G18" s="200">
        <v>6117</v>
      </c>
      <c r="H18" s="200">
        <v>1164</v>
      </c>
      <c r="I18" s="200">
        <v>6117</v>
      </c>
      <c r="J18" s="200">
        <v>918</v>
      </c>
      <c r="K18" s="200">
        <v>6117</v>
      </c>
      <c r="L18" s="200">
        <v>2906</v>
      </c>
      <c r="M18" s="200"/>
      <c r="N18" s="200">
        <v>2906</v>
      </c>
      <c r="O18" s="200"/>
      <c r="P18" s="37">
        <f>'[1]3_A. PH bevétel'!G63</f>
        <v>4160</v>
      </c>
      <c r="Q18" s="37">
        <f>'[1]3_A. PH bevétel'!H63</f>
        <v>0</v>
      </c>
      <c r="R18" s="37">
        <f>'[1]3_A. PH bevétel'!J63</f>
        <v>4022.312</v>
      </c>
      <c r="S18" s="37">
        <f>'[1]3_A. PH bevétel'!K63</f>
        <v>0</v>
      </c>
      <c r="T18" s="198" t="s">
        <v>70</v>
      </c>
      <c r="U18" s="465" t="s">
        <v>71</v>
      </c>
      <c r="V18" s="465"/>
      <c r="W18" s="465"/>
      <c r="X18" s="465"/>
      <c r="Y18" s="465"/>
      <c r="Z18" s="206">
        <v>1138</v>
      </c>
      <c r="AA18" s="200">
        <v>20054</v>
      </c>
      <c r="AB18" s="206">
        <v>20054</v>
      </c>
      <c r="AC18" s="207">
        <v>17336</v>
      </c>
      <c r="AD18" s="200">
        <v>3943</v>
      </c>
      <c r="AE18" s="34"/>
      <c r="AF18" s="200">
        <v>3943</v>
      </c>
      <c r="AG18" s="34">
        <f>'[1]3_B. PH kiadás '!F20</f>
        <v>9722.797</v>
      </c>
      <c r="AH18" s="41"/>
      <c r="AI18" s="42"/>
    </row>
    <row r="19" spans="1:33" s="36" customFormat="1" ht="109.5" customHeight="1">
      <c r="A19" s="198"/>
      <c r="B19" s="199"/>
      <c r="C19" s="199"/>
      <c r="D19" s="208"/>
      <c r="E19" s="208"/>
      <c r="F19" s="208"/>
      <c r="G19" s="208"/>
      <c r="H19" s="208"/>
      <c r="I19" s="208"/>
      <c r="J19" s="209"/>
      <c r="K19" s="209"/>
      <c r="L19" s="208"/>
      <c r="M19" s="208"/>
      <c r="N19" s="208"/>
      <c r="O19" s="208"/>
      <c r="P19" s="423"/>
      <c r="Q19" s="423"/>
      <c r="R19" s="423"/>
      <c r="S19" s="423"/>
      <c r="T19" s="462" t="s">
        <v>72</v>
      </c>
      <c r="U19" s="462"/>
      <c r="V19" s="462"/>
      <c r="W19" s="462"/>
      <c r="X19" s="462"/>
      <c r="Y19" s="462"/>
      <c r="Z19" s="210">
        <v>0</v>
      </c>
      <c r="AA19" s="210">
        <v>0</v>
      </c>
      <c r="AB19" s="210">
        <v>0</v>
      </c>
      <c r="AC19" s="211"/>
      <c r="AD19" s="210"/>
      <c r="AE19" s="46"/>
      <c r="AF19" s="210"/>
      <c r="AG19" s="46"/>
    </row>
    <row r="20" spans="1:33" s="36" customFormat="1" ht="109.5" customHeight="1">
      <c r="A20" s="198"/>
      <c r="B20" s="199"/>
      <c r="C20" s="199"/>
      <c r="D20" s="208"/>
      <c r="E20" s="208"/>
      <c r="F20" s="208"/>
      <c r="G20" s="208"/>
      <c r="H20" s="208"/>
      <c r="I20" s="208"/>
      <c r="J20" s="209"/>
      <c r="K20" s="209"/>
      <c r="L20" s="208"/>
      <c r="M20" s="208"/>
      <c r="N20" s="208"/>
      <c r="O20" s="208"/>
      <c r="P20" s="423"/>
      <c r="Q20" s="423"/>
      <c r="R20" s="423"/>
      <c r="S20" s="423"/>
      <c r="T20" s="462" t="s">
        <v>73</v>
      </c>
      <c r="U20" s="462"/>
      <c r="V20" s="462"/>
      <c r="W20" s="462"/>
      <c r="X20" s="462"/>
      <c r="Y20" s="462"/>
      <c r="Z20" s="210">
        <v>0</v>
      </c>
      <c r="AA20" s="210">
        <v>0</v>
      </c>
      <c r="AB20" s="210">
        <v>0</v>
      </c>
      <c r="AC20" s="211"/>
      <c r="AD20" s="210"/>
      <c r="AE20" s="46"/>
      <c r="AF20" s="210"/>
      <c r="AG20" s="46"/>
    </row>
    <row r="21" spans="1:33" s="36" customFormat="1" ht="109.5" customHeight="1">
      <c r="A21" s="198"/>
      <c r="B21" s="199"/>
      <c r="C21" s="199"/>
      <c r="D21" s="208"/>
      <c r="E21" s="208"/>
      <c r="F21" s="208"/>
      <c r="G21" s="208"/>
      <c r="H21" s="208"/>
      <c r="I21" s="208"/>
      <c r="J21" s="209"/>
      <c r="K21" s="209"/>
      <c r="L21" s="208"/>
      <c r="M21" s="208"/>
      <c r="N21" s="208"/>
      <c r="O21" s="208"/>
      <c r="P21" s="45"/>
      <c r="Q21" s="45"/>
      <c r="R21" s="45"/>
      <c r="S21" s="45"/>
      <c r="T21" s="462" t="s">
        <v>74</v>
      </c>
      <c r="U21" s="462"/>
      <c r="V21" s="462"/>
      <c r="W21" s="462"/>
      <c r="X21" s="462"/>
      <c r="Y21" s="462"/>
      <c r="Z21" s="210">
        <v>0</v>
      </c>
      <c r="AA21" s="210">
        <v>0</v>
      </c>
      <c r="AB21" s="210">
        <v>0</v>
      </c>
      <c r="AC21" s="207"/>
      <c r="AD21" s="210"/>
      <c r="AE21" s="46"/>
      <c r="AF21" s="210"/>
      <c r="AG21" s="46"/>
    </row>
    <row r="22" spans="1:33" s="36" customFormat="1" ht="109.5" customHeight="1">
      <c r="A22" s="198"/>
      <c r="B22" s="199"/>
      <c r="C22" s="199"/>
      <c r="D22" s="208"/>
      <c r="E22" s="208"/>
      <c r="F22" s="208"/>
      <c r="G22" s="208"/>
      <c r="H22" s="208"/>
      <c r="I22" s="208"/>
      <c r="J22" s="209"/>
      <c r="K22" s="209"/>
      <c r="L22" s="208"/>
      <c r="M22" s="208"/>
      <c r="N22" s="208"/>
      <c r="O22" s="208"/>
      <c r="P22" s="45"/>
      <c r="Q22" s="45"/>
      <c r="R22" s="45"/>
      <c r="S22" s="45"/>
      <c r="T22" s="462" t="s">
        <v>75</v>
      </c>
      <c r="U22" s="462"/>
      <c r="V22" s="462"/>
      <c r="W22" s="462"/>
      <c r="X22" s="462"/>
      <c r="Y22" s="462"/>
      <c r="Z22" s="210"/>
      <c r="AA22" s="210"/>
      <c r="AB22" s="212"/>
      <c r="AC22" s="210">
        <v>12435</v>
      </c>
      <c r="AD22" s="210"/>
      <c r="AE22" s="46"/>
      <c r="AF22" s="210"/>
      <c r="AG22" s="46"/>
    </row>
    <row r="23" spans="1:33" s="36" customFormat="1" ht="109.5" customHeight="1">
      <c r="A23" s="198"/>
      <c r="B23" s="199"/>
      <c r="C23" s="199"/>
      <c r="D23" s="208"/>
      <c r="E23" s="208"/>
      <c r="F23" s="208"/>
      <c r="G23" s="208"/>
      <c r="H23" s="208"/>
      <c r="I23" s="208"/>
      <c r="J23" s="209"/>
      <c r="K23" s="209"/>
      <c r="L23" s="208"/>
      <c r="M23" s="208"/>
      <c r="N23" s="208"/>
      <c r="O23" s="208"/>
      <c r="P23" s="45"/>
      <c r="Q23" s="45"/>
      <c r="R23" s="45"/>
      <c r="S23" s="45"/>
      <c r="T23" s="462" t="s">
        <v>76</v>
      </c>
      <c r="U23" s="462"/>
      <c r="V23" s="462"/>
      <c r="W23" s="462"/>
      <c r="X23" s="462"/>
      <c r="Y23" s="462"/>
      <c r="Z23" s="210">
        <v>25958</v>
      </c>
      <c r="AA23" s="210">
        <v>0</v>
      </c>
      <c r="AB23" s="212"/>
      <c r="AC23" s="210">
        <v>14466</v>
      </c>
      <c r="AD23" s="207"/>
      <c r="AE23" s="46"/>
      <c r="AF23" s="207"/>
      <c r="AG23" s="46"/>
    </row>
    <row r="24" spans="1:33" s="36" customFormat="1" ht="70.5">
      <c r="A24" s="198"/>
      <c r="B24" s="202"/>
      <c r="C24" s="202"/>
      <c r="D24" s="208"/>
      <c r="E24" s="208"/>
      <c r="F24" s="208"/>
      <c r="G24" s="208"/>
      <c r="H24" s="208"/>
      <c r="I24" s="208"/>
      <c r="J24" s="209"/>
      <c r="K24" s="209"/>
      <c r="L24" s="208"/>
      <c r="M24" s="208"/>
      <c r="N24" s="208"/>
      <c r="O24" s="208"/>
      <c r="P24" s="45"/>
      <c r="Q24" s="45"/>
      <c r="R24" s="45"/>
      <c r="S24" s="45"/>
      <c r="T24" s="421"/>
      <c r="U24" s="421"/>
      <c r="V24" s="421"/>
      <c r="W24" s="421"/>
      <c r="X24" s="421"/>
      <c r="Y24" s="421"/>
      <c r="Z24" s="46"/>
      <c r="AA24" s="46"/>
      <c r="AB24" s="46"/>
      <c r="AC24" s="49"/>
      <c r="AD24" s="46"/>
      <c r="AE24" s="50"/>
      <c r="AF24" s="46"/>
      <c r="AG24" s="46"/>
    </row>
    <row r="25" spans="1:33" s="54" customFormat="1" ht="174.75" customHeight="1">
      <c r="A25" s="461" t="s">
        <v>77</v>
      </c>
      <c r="B25" s="461"/>
      <c r="C25" s="461"/>
      <c r="D25" s="213">
        <f>SUM(D11:D20)</f>
        <v>271635</v>
      </c>
      <c r="E25" s="213">
        <f>SUM(E11:E20)</f>
        <v>17500</v>
      </c>
      <c r="F25" s="213">
        <f>SUM(F11:F24)</f>
        <v>245064</v>
      </c>
      <c r="G25" s="213">
        <f>SUM(G11:G24)</f>
        <v>49896</v>
      </c>
      <c r="H25" s="213">
        <f aca="true" t="shared" si="0" ref="H25:M25">SUM(H11:H24)</f>
        <v>247665</v>
      </c>
      <c r="I25" s="213">
        <f t="shared" si="0"/>
        <v>64902</v>
      </c>
      <c r="J25" s="213">
        <f t="shared" si="0"/>
        <v>255680</v>
      </c>
      <c r="K25" s="213">
        <f t="shared" si="0"/>
        <v>64872</v>
      </c>
      <c r="L25" s="213">
        <f>SUM(L11:L24)</f>
        <v>239205</v>
      </c>
      <c r="M25" s="213">
        <f t="shared" si="0"/>
        <v>15000</v>
      </c>
      <c r="N25" s="213">
        <f>SUM(N11:N24)</f>
        <v>250397</v>
      </c>
      <c r="O25" s="213">
        <f>SUM(O11:O24)</f>
        <v>15466</v>
      </c>
      <c r="P25" s="53">
        <f>SUM(P11:P18)</f>
        <v>238628</v>
      </c>
      <c r="Q25" s="53">
        <f>SUM(Q11:Q18)</f>
        <v>535308</v>
      </c>
      <c r="R25" s="53">
        <f>SUM(R11:R18)</f>
        <v>191377.228</v>
      </c>
      <c r="S25" s="53">
        <f>SUM(S11:S18)</f>
        <v>24915.378</v>
      </c>
      <c r="T25" s="463" t="s">
        <v>78</v>
      </c>
      <c r="U25" s="463"/>
      <c r="V25" s="463"/>
      <c r="W25" s="463"/>
      <c r="X25" s="463"/>
      <c r="Y25" s="463"/>
      <c r="Z25" s="460">
        <f>SUM(Z11:Z24)</f>
        <v>244088</v>
      </c>
      <c r="AA25" s="460">
        <f>SUM(AA11:AA18,+AA21)</f>
        <v>257558</v>
      </c>
      <c r="AB25" s="460">
        <f>AB11+AB12+AB13+AB14+AB15+AB16+AB17+AB18</f>
        <v>275070</v>
      </c>
      <c r="AC25" s="460">
        <f>AC11+AC12+AC13+AC14+AC15+AC16+AC17+AC18+AC22+AC23</f>
        <v>283069</v>
      </c>
      <c r="AD25" s="460">
        <f>SUM(AD11:AD21)</f>
        <v>218895</v>
      </c>
      <c r="AE25" s="418">
        <f>SUM(AE11:AE18)</f>
        <v>0</v>
      </c>
      <c r="AF25" s="460">
        <f>SUM(AF11:AF21)</f>
        <v>229950</v>
      </c>
      <c r="AG25" s="418">
        <f>SUM(AG11:AG18)</f>
        <v>163741.381</v>
      </c>
    </row>
    <row r="26" spans="1:35" ht="137.25" customHeight="1">
      <c r="A26" s="461" t="s">
        <v>79</v>
      </c>
      <c r="B26" s="461"/>
      <c r="C26" s="461"/>
      <c r="D26" s="460">
        <f>SUM(D25:E25)</f>
        <v>289135</v>
      </c>
      <c r="E26" s="460"/>
      <c r="F26" s="460">
        <f>SUM(F25:G25)</f>
        <v>294960</v>
      </c>
      <c r="G26" s="460"/>
      <c r="H26" s="460">
        <f>SUM(H25:I25)</f>
        <v>312567</v>
      </c>
      <c r="I26" s="460"/>
      <c r="J26" s="460">
        <f>SUM(J25:K25)</f>
        <v>320552</v>
      </c>
      <c r="K26" s="460"/>
      <c r="L26" s="460">
        <f>SUM(L25:M25)</f>
        <v>254205</v>
      </c>
      <c r="M26" s="460"/>
      <c r="N26" s="460">
        <f>SUM(N25:O25)</f>
        <v>265863</v>
      </c>
      <c r="O26" s="460"/>
      <c r="P26" s="420">
        <f>P25+Q25</f>
        <v>773936</v>
      </c>
      <c r="Q26" s="420"/>
      <c r="R26" s="420">
        <f>R25+S25</f>
        <v>216292.606</v>
      </c>
      <c r="S26" s="420"/>
      <c r="T26" s="463"/>
      <c r="U26" s="463"/>
      <c r="V26" s="463"/>
      <c r="W26" s="463"/>
      <c r="X26" s="463"/>
      <c r="Y26" s="463"/>
      <c r="Z26" s="460"/>
      <c r="AA26" s="460"/>
      <c r="AB26" s="460"/>
      <c r="AC26" s="460"/>
      <c r="AD26" s="460"/>
      <c r="AE26" s="418"/>
      <c r="AF26" s="460"/>
      <c r="AG26" s="418"/>
      <c r="AH26" s="2"/>
      <c r="AI26" s="55"/>
    </row>
    <row r="27" spans="1:34" s="61" customFormat="1" ht="165.75" customHeight="1">
      <c r="A27" s="459" t="s">
        <v>80</v>
      </c>
      <c r="B27" s="459"/>
      <c r="C27" s="459"/>
      <c r="D27" s="214"/>
      <c r="E27" s="215"/>
      <c r="F27" s="214"/>
      <c r="G27" s="215"/>
      <c r="H27" s="214"/>
      <c r="I27" s="215"/>
      <c r="J27" s="216"/>
      <c r="K27" s="214">
        <v>3373</v>
      </c>
      <c r="L27" s="214"/>
      <c r="M27" s="214"/>
      <c r="N27" s="214"/>
      <c r="O27" s="214"/>
      <c r="P27" s="411"/>
      <c r="Q27" s="411"/>
      <c r="R27" s="411"/>
      <c r="S27" s="411"/>
      <c r="T27" s="457" t="s">
        <v>81</v>
      </c>
      <c r="U27" s="457"/>
      <c r="V27" s="457"/>
      <c r="W27" s="457"/>
      <c r="X27" s="457"/>
      <c r="Y27" s="457"/>
      <c r="Z27" s="214">
        <f>Z23+Z11+Z12+Z13+Z14+Z15</f>
        <v>232855</v>
      </c>
      <c r="AA27" s="214">
        <f>SUM(AA11:AA15,+AA21)</f>
        <v>207662</v>
      </c>
      <c r="AB27" s="214">
        <f>AB11+AB12+AB13+AB14+AB15</f>
        <v>212739</v>
      </c>
      <c r="AC27" s="214">
        <f>AC11+AC12+AC13+AC14+AC15+AC23</f>
        <v>214824</v>
      </c>
      <c r="AD27" s="214">
        <f>SUM(AD11:AD15,AD19,AD21)</f>
        <v>203895</v>
      </c>
      <c r="AE27" s="56">
        <f>SUM(AE11:AE15)</f>
        <v>0</v>
      </c>
      <c r="AF27" s="214">
        <v>214484</v>
      </c>
      <c r="AG27" s="56">
        <f>SUM(AG11:AG15)+AG24</f>
        <v>132368.538</v>
      </c>
      <c r="AH27" s="60"/>
    </row>
    <row r="28" spans="1:34" s="61" customFormat="1" ht="115.5" customHeight="1">
      <c r="A28" s="458" t="s">
        <v>82</v>
      </c>
      <c r="B28" s="458"/>
      <c r="C28" s="458"/>
      <c r="D28" s="455"/>
      <c r="E28" s="455"/>
      <c r="F28" s="455"/>
      <c r="G28" s="455"/>
      <c r="H28" s="455"/>
      <c r="I28" s="455"/>
      <c r="J28" s="455">
        <v>3373</v>
      </c>
      <c r="K28" s="455"/>
      <c r="L28" s="455"/>
      <c r="M28" s="455"/>
      <c r="N28" s="455"/>
      <c r="O28" s="455"/>
      <c r="P28" s="411">
        <f>AE28-Q25</f>
        <v>-535308</v>
      </c>
      <c r="Q28" s="411"/>
      <c r="R28" s="411">
        <f>AH28-S25</f>
        <v>-24915.378</v>
      </c>
      <c r="S28" s="411"/>
      <c r="T28" s="457" t="s">
        <v>83</v>
      </c>
      <c r="U28" s="457"/>
      <c r="V28" s="457"/>
      <c r="W28" s="457"/>
      <c r="X28" s="457"/>
      <c r="Y28" s="457"/>
      <c r="Z28" s="214">
        <f>Z16+Z17+Z18</f>
        <v>11233</v>
      </c>
      <c r="AA28" s="214">
        <f>SUM(AA16:AA18)</f>
        <v>49896</v>
      </c>
      <c r="AB28" s="214">
        <f>AB16+AB17+AB18</f>
        <v>62331</v>
      </c>
      <c r="AC28" s="214">
        <f>AC16+AC17+AC18+AC22</f>
        <v>68245</v>
      </c>
      <c r="AD28" s="214">
        <f>SUM(AD16:AD18,AH21)</f>
        <v>15000</v>
      </c>
      <c r="AE28" s="56">
        <f>SUM(AE16:AE18)</f>
        <v>0</v>
      </c>
      <c r="AF28" s="214">
        <v>15466</v>
      </c>
      <c r="AG28" s="56">
        <f>SUM(AG16:AG18)</f>
        <v>31372.843</v>
      </c>
      <c r="AH28" s="60"/>
    </row>
    <row r="29" spans="1:34" s="61" customFormat="1" ht="123" customHeight="1">
      <c r="A29" s="458"/>
      <c r="B29" s="458"/>
      <c r="C29" s="458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11">
        <f>P27+P28</f>
        <v>-535308</v>
      </c>
      <c r="Q29" s="411"/>
      <c r="R29" s="411">
        <f>R27+R28</f>
        <v>-24915.378</v>
      </c>
      <c r="S29" s="411"/>
      <c r="T29" s="412"/>
      <c r="U29" s="412"/>
      <c r="V29" s="412"/>
      <c r="W29" s="412"/>
      <c r="X29" s="412"/>
      <c r="Y29" s="412"/>
      <c r="Z29" s="62"/>
      <c r="AA29" s="62"/>
      <c r="AB29" s="62"/>
      <c r="AC29" s="62"/>
      <c r="AD29" s="62"/>
      <c r="AE29" s="62"/>
      <c r="AF29" s="62"/>
      <c r="AG29" s="62"/>
      <c r="AH29" s="60"/>
    </row>
    <row r="30" spans="1:34" s="61" customFormat="1" ht="69">
      <c r="A30" s="456" t="s">
        <v>84</v>
      </c>
      <c r="B30" s="456"/>
      <c r="C30" s="456"/>
      <c r="D30" s="455">
        <v>38780</v>
      </c>
      <c r="E30" s="455"/>
      <c r="F30" s="455">
        <v>37402</v>
      </c>
      <c r="G30" s="455"/>
      <c r="H30" s="455">
        <v>34926</v>
      </c>
      <c r="I30" s="455"/>
      <c r="J30" s="455">
        <v>40856</v>
      </c>
      <c r="K30" s="455"/>
      <c r="L30" s="455">
        <v>35310</v>
      </c>
      <c r="M30" s="455"/>
      <c r="N30" s="455">
        <v>35913</v>
      </c>
      <c r="O30" s="455"/>
      <c r="P30" s="411"/>
      <c r="Q30" s="411"/>
      <c r="R30" s="411"/>
      <c r="S30" s="411"/>
      <c r="T30" s="412"/>
      <c r="U30" s="412"/>
      <c r="V30" s="412"/>
      <c r="W30" s="412"/>
      <c r="X30" s="412"/>
      <c r="Y30" s="412"/>
      <c r="Z30" s="63"/>
      <c r="AA30" s="56"/>
      <c r="AB30" s="56"/>
      <c r="AC30" s="56"/>
      <c r="AD30" s="56"/>
      <c r="AE30" s="57">
        <f>P25-AE27</f>
        <v>238628</v>
      </c>
      <c r="AF30" s="56"/>
      <c r="AG30" s="64"/>
      <c r="AH30" s="60"/>
    </row>
    <row r="31" spans="1:34" s="61" customFormat="1" ht="69">
      <c r="A31" s="456" t="s">
        <v>85</v>
      </c>
      <c r="B31" s="456"/>
      <c r="C31" s="456"/>
      <c r="D31" s="455">
        <v>6267</v>
      </c>
      <c r="E31" s="455"/>
      <c r="F31" s="455"/>
      <c r="G31" s="455"/>
      <c r="H31" s="455">
        <v>2571</v>
      </c>
      <c r="I31" s="455"/>
      <c r="J31" s="455"/>
      <c r="K31" s="455"/>
      <c r="L31" s="455"/>
      <c r="M31" s="455"/>
      <c r="N31" s="455"/>
      <c r="O31" s="455"/>
      <c r="P31" s="411"/>
      <c r="Q31" s="411"/>
      <c r="R31" s="411"/>
      <c r="S31" s="411"/>
      <c r="T31" s="412"/>
      <c r="U31" s="412"/>
      <c r="V31" s="412"/>
      <c r="W31" s="412"/>
      <c r="X31" s="412"/>
      <c r="Y31" s="412"/>
      <c r="Z31" s="63"/>
      <c r="AA31" s="56"/>
      <c r="AB31" s="56"/>
      <c r="AC31" s="65"/>
      <c r="AD31" s="56"/>
      <c r="AE31" s="413"/>
      <c r="AF31" s="413"/>
      <c r="AG31" s="413"/>
      <c r="AH31" s="60"/>
    </row>
    <row r="32" spans="1:34" s="61" customFormat="1" ht="69">
      <c r="A32" s="456" t="s">
        <v>86</v>
      </c>
      <c r="B32" s="456"/>
      <c r="C32" s="456"/>
      <c r="D32" s="455">
        <f>D31+D30</f>
        <v>45047</v>
      </c>
      <c r="E32" s="455"/>
      <c r="F32" s="455">
        <v>37402</v>
      </c>
      <c r="G32" s="455"/>
      <c r="H32" s="455">
        <v>37497</v>
      </c>
      <c r="I32" s="455"/>
      <c r="J32" s="455">
        <v>40856</v>
      </c>
      <c r="K32" s="455"/>
      <c r="L32" s="455">
        <v>35310</v>
      </c>
      <c r="M32" s="455"/>
      <c r="N32" s="455">
        <v>35913</v>
      </c>
      <c r="O32" s="455"/>
      <c r="P32" s="411"/>
      <c r="Q32" s="411"/>
      <c r="R32" s="411"/>
      <c r="S32" s="411"/>
      <c r="T32" s="412"/>
      <c r="U32" s="412"/>
      <c r="V32" s="412"/>
      <c r="W32" s="412"/>
      <c r="X32" s="412"/>
      <c r="Y32" s="412"/>
      <c r="Z32" s="63"/>
      <c r="AA32" s="56"/>
      <c r="AB32" s="56"/>
      <c r="AC32" s="56"/>
      <c r="AD32" s="56"/>
      <c r="AE32" s="57">
        <f>AE31+AE30</f>
        <v>238628</v>
      </c>
      <c r="AF32" s="56"/>
      <c r="AG32" s="64"/>
      <c r="AH32" s="60"/>
    </row>
    <row r="33" spans="1:3" ht="33">
      <c r="A33" s="66"/>
      <c r="B33" s="66"/>
      <c r="C33" s="55"/>
    </row>
    <row r="34" spans="1:3" ht="33">
      <c r="A34" s="66"/>
      <c r="B34" s="66"/>
      <c r="C34" s="55"/>
    </row>
    <row r="35" spans="1:29" ht="61.5">
      <c r="A35" s="66"/>
      <c r="B35" s="66"/>
      <c r="C35" s="55"/>
      <c r="Z35" s="41"/>
      <c r="AB35" s="41"/>
      <c r="AC35" s="41"/>
    </row>
    <row r="36" spans="1:3" ht="33">
      <c r="A36" s="66"/>
      <c r="B36" s="66"/>
      <c r="C36" s="55"/>
    </row>
    <row r="37" spans="1:3" ht="33">
      <c r="A37" s="66"/>
      <c r="B37" s="66"/>
      <c r="C37" s="55"/>
    </row>
    <row r="38" spans="1:3" ht="33">
      <c r="A38" s="66"/>
      <c r="B38" s="66"/>
      <c r="C38" s="55"/>
    </row>
    <row r="39" spans="1:3" ht="33">
      <c r="A39" s="66"/>
      <c r="B39" s="66"/>
      <c r="C39" s="55"/>
    </row>
    <row r="40" spans="1:3" ht="33">
      <c r="A40" s="66"/>
      <c r="B40" s="66"/>
      <c r="C40" s="55"/>
    </row>
    <row r="41" spans="1:3" ht="33">
      <c r="A41" s="66"/>
      <c r="B41" s="66"/>
      <c r="C41" s="55"/>
    </row>
    <row r="42" spans="1:3" ht="33">
      <c r="A42" s="66"/>
      <c r="B42" s="66"/>
      <c r="C42" s="55"/>
    </row>
    <row r="43" spans="1:3" ht="33">
      <c r="A43" s="66"/>
      <c r="B43" s="66"/>
      <c r="C43" s="55"/>
    </row>
    <row r="44" spans="1:3" ht="33">
      <c r="A44" s="66"/>
      <c r="B44" s="66"/>
      <c r="C44" s="55"/>
    </row>
    <row r="45" spans="1:3" ht="33">
      <c r="A45" s="66"/>
      <c r="B45" s="66"/>
      <c r="C45" s="55"/>
    </row>
    <row r="46" spans="1:3" ht="33">
      <c r="A46" s="66"/>
      <c r="B46" s="66"/>
      <c r="C46" s="55"/>
    </row>
    <row r="47" spans="1:3" ht="33">
      <c r="A47" s="66"/>
      <c r="B47" s="66"/>
      <c r="C47" s="55"/>
    </row>
    <row r="48" spans="1:3" ht="33">
      <c r="A48" s="66"/>
      <c r="B48" s="66"/>
      <c r="C48" s="55"/>
    </row>
    <row r="49" spans="1:3" ht="33">
      <c r="A49" s="66"/>
      <c r="B49" s="66"/>
      <c r="C49" s="55"/>
    </row>
    <row r="50" spans="1:3" ht="33">
      <c r="A50" s="66"/>
      <c r="B50" s="66"/>
      <c r="C50" s="55"/>
    </row>
    <row r="51" spans="1:3" ht="33">
      <c r="A51" s="66"/>
      <c r="B51" s="66"/>
      <c r="C51" s="55"/>
    </row>
    <row r="52" spans="1:3" ht="33">
      <c r="A52" s="66"/>
      <c r="B52" s="66"/>
      <c r="C52" s="55"/>
    </row>
    <row r="53" spans="1:3" ht="33">
      <c r="A53" s="66"/>
      <c r="B53" s="66"/>
      <c r="C53" s="55"/>
    </row>
    <row r="54" spans="1:3" ht="33">
      <c r="A54" s="66"/>
      <c r="B54" s="66"/>
      <c r="C54" s="55"/>
    </row>
    <row r="55" spans="1:3" ht="33">
      <c r="A55" s="66"/>
      <c r="B55" s="66"/>
      <c r="C55" s="55"/>
    </row>
    <row r="56" spans="1:3" ht="33">
      <c r="A56" s="66"/>
      <c r="B56" s="66"/>
      <c r="C56" s="55"/>
    </row>
    <row r="57" spans="1:3" ht="33">
      <c r="A57" s="66"/>
      <c r="B57" s="66"/>
      <c r="C57" s="55"/>
    </row>
    <row r="58" spans="1:3" ht="33">
      <c r="A58" s="66"/>
      <c r="B58" s="66"/>
      <c r="C58" s="55"/>
    </row>
    <row r="59" spans="1:3" ht="33">
      <c r="A59" s="66"/>
      <c r="B59" s="66"/>
      <c r="C59" s="55"/>
    </row>
    <row r="60" spans="1:3" ht="33">
      <c r="A60" s="66"/>
      <c r="B60" s="66"/>
      <c r="C60" s="55"/>
    </row>
    <row r="61" spans="1:3" ht="33">
      <c r="A61" s="66"/>
      <c r="B61" s="66"/>
      <c r="C61" s="55"/>
    </row>
    <row r="62" spans="1:3" ht="33">
      <c r="A62" s="66"/>
      <c r="B62" s="66"/>
      <c r="C62" s="55"/>
    </row>
    <row r="63" spans="1:3" ht="33">
      <c r="A63" s="66"/>
      <c r="B63" s="66"/>
      <c r="C63" s="55"/>
    </row>
    <row r="64" spans="1:3" ht="33">
      <c r="A64" s="66"/>
      <c r="B64" s="66"/>
      <c r="C64" s="55"/>
    </row>
    <row r="65" spans="1:3" ht="33">
      <c r="A65" s="66"/>
      <c r="B65" s="66"/>
      <c r="C65" s="55"/>
    </row>
    <row r="66" spans="1:3" ht="33">
      <c r="A66" s="66"/>
      <c r="B66" s="66"/>
      <c r="C66" s="55"/>
    </row>
    <row r="67" spans="1:3" ht="33">
      <c r="A67" s="66"/>
      <c r="B67" s="66"/>
      <c r="C67" s="55"/>
    </row>
    <row r="68" spans="1:3" ht="33">
      <c r="A68" s="66"/>
      <c r="B68" s="66"/>
      <c r="C68" s="55"/>
    </row>
    <row r="69" spans="1:3" ht="33">
      <c r="A69" s="66"/>
      <c r="B69" s="66"/>
      <c r="C69" s="55"/>
    </row>
    <row r="70" spans="1:3" ht="33">
      <c r="A70" s="66"/>
      <c r="B70" s="66"/>
      <c r="C70" s="55"/>
    </row>
    <row r="71" spans="1:3" ht="33">
      <c r="A71" s="66"/>
      <c r="B71" s="66"/>
      <c r="C71" s="55"/>
    </row>
    <row r="72" spans="1:3" ht="33">
      <c r="A72" s="66"/>
      <c r="B72" s="66"/>
      <c r="C72" s="55"/>
    </row>
    <row r="73" spans="1:3" ht="33">
      <c r="A73" s="66"/>
      <c r="B73" s="66"/>
      <c r="C73" s="55"/>
    </row>
    <row r="74" spans="1:3" ht="33">
      <c r="A74" s="66"/>
      <c r="B74" s="66"/>
      <c r="C74" s="55"/>
    </row>
    <row r="75" spans="1:3" ht="33">
      <c r="A75" s="66"/>
      <c r="B75" s="66"/>
      <c r="C75" s="55"/>
    </row>
    <row r="76" spans="1:3" ht="33">
      <c r="A76" s="66"/>
      <c r="B76" s="66"/>
      <c r="C76" s="55"/>
    </row>
    <row r="77" spans="1:3" ht="33">
      <c r="A77" s="66"/>
      <c r="B77" s="66"/>
      <c r="C77" s="55"/>
    </row>
    <row r="78" spans="1:3" ht="33">
      <c r="A78" s="66"/>
      <c r="B78" s="66"/>
      <c r="C78" s="55"/>
    </row>
    <row r="79" spans="1:3" ht="33">
      <c r="A79" s="66"/>
      <c r="B79" s="66"/>
      <c r="C79" s="55"/>
    </row>
    <row r="80" spans="1:3" ht="33">
      <c r="A80" s="66"/>
      <c r="B80" s="66"/>
      <c r="C80" s="55"/>
    </row>
    <row r="81" spans="1:3" ht="33">
      <c r="A81" s="66"/>
      <c r="B81" s="66"/>
      <c r="C81" s="55"/>
    </row>
    <row r="82" spans="1:3" ht="33">
      <c r="A82" s="66"/>
      <c r="B82" s="66"/>
      <c r="C82" s="55"/>
    </row>
    <row r="83" spans="1:3" ht="33">
      <c r="A83" s="66"/>
      <c r="B83" s="66"/>
      <c r="C83" s="55"/>
    </row>
    <row r="84" spans="1:3" ht="33">
      <c r="A84" s="66"/>
      <c r="B84" s="66"/>
      <c r="C84" s="55"/>
    </row>
    <row r="85" spans="1:3" ht="33">
      <c r="A85" s="66"/>
      <c r="B85" s="66"/>
      <c r="C85" s="55"/>
    </row>
    <row r="86" spans="1:3" ht="33">
      <c r="A86" s="66"/>
      <c r="B86" s="66"/>
      <c r="C86" s="55"/>
    </row>
    <row r="87" spans="1:3" ht="33">
      <c r="A87" s="66"/>
      <c r="B87" s="66"/>
      <c r="C87" s="55"/>
    </row>
    <row r="88" spans="1:3" ht="33">
      <c r="A88" s="66"/>
      <c r="B88" s="66"/>
      <c r="C88" s="55"/>
    </row>
    <row r="89" spans="1:3" ht="33">
      <c r="A89" s="66"/>
      <c r="B89" s="66"/>
      <c r="C89" s="55"/>
    </row>
    <row r="90" spans="1:3" ht="33">
      <c r="A90" s="66"/>
      <c r="B90" s="66"/>
      <c r="C90" s="55"/>
    </row>
    <row r="91" spans="1:3" ht="33">
      <c r="A91" s="66"/>
      <c r="B91" s="66"/>
      <c r="C91" s="55"/>
    </row>
    <row r="92" spans="1:3" ht="33">
      <c r="A92" s="66"/>
      <c r="B92" s="66"/>
      <c r="C92" s="55"/>
    </row>
    <row r="93" spans="1:3" ht="33">
      <c r="A93" s="66"/>
      <c r="B93" s="66"/>
      <c r="C93" s="55"/>
    </row>
    <row r="94" spans="1:3" ht="33">
      <c r="A94" s="66"/>
      <c r="B94" s="66"/>
      <c r="C94" s="55"/>
    </row>
    <row r="95" spans="1:3" ht="33">
      <c r="A95" s="66"/>
      <c r="B95" s="66"/>
      <c r="C95" s="55"/>
    </row>
    <row r="96" spans="1:3" ht="33">
      <c r="A96" s="66"/>
      <c r="B96" s="66"/>
      <c r="C96" s="55"/>
    </row>
    <row r="97" spans="1:3" ht="33">
      <c r="A97" s="66"/>
      <c r="B97" s="66"/>
      <c r="C97" s="55"/>
    </row>
    <row r="98" spans="1:3" ht="33">
      <c r="A98" s="66"/>
      <c r="B98" s="66"/>
      <c r="C98" s="55"/>
    </row>
    <row r="99" spans="1:3" ht="33">
      <c r="A99" s="66"/>
      <c r="B99" s="66"/>
      <c r="C99" s="55"/>
    </row>
    <row r="100" spans="1:3" ht="33">
      <c r="A100" s="66"/>
      <c r="B100" s="66"/>
      <c r="C100" s="55"/>
    </row>
    <row r="101" spans="1:3" ht="33">
      <c r="A101" s="66"/>
      <c r="B101" s="66"/>
      <c r="C101" s="55"/>
    </row>
    <row r="102" spans="1:3" ht="33">
      <c r="A102" s="66"/>
      <c r="B102" s="66"/>
      <c r="C102" s="55"/>
    </row>
    <row r="103" spans="1:3" ht="33">
      <c r="A103" s="66"/>
      <c r="B103" s="66"/>
      <c r="C103" s="55"/>
    </row>
    <row r="104" spans="1:3" ht="33">
      <c r="A104" s="66"/>
      <c r="B104" s="66"/>
      <c r="C104" s="55"/>
    </row>
    <row r="105" spans="1:3" ht="33">
      <c r="A105" s="66"/>
      <c r="B105" s="66"/>
      <c r="C105" s="55"/>
    </row>
    <row r="106" spans="1:3" ht="33">
      <c r="A106" s="66"/>
      <c r="B106" s="66"/>
      <c r="C106" s="55"/>
    </row>
    <row r="107" spans="1:3" ht="33">
      <c r="A107" s="66"/>
      <c r="B107" s="66"/>
      <c r="C107" s="55"/>
    </row>
    <row r="108" spans="1:3" ht="33">
      <c r="A108" s="66"/>
      <c r="B108" s="66"/>
      <c r="C108" s="55"/>
    </row>
    <row r="109" spans="1:3" ht="33">
      <c r="A109" s="66"/>
      <c r="B109" s="66"/>
      <c r="C109" s="55"/>
    </row>
    <row r="110" spans="1:3" ht="33">
      <c r="A110" s="66"/>
      <c r="B110" s="66"/>
      <c r="C110" s="55"/>
    </row>
    <row r="111" spans="1:3" ht="33">
      <c r="A111" s="66"/>
      <c r="B111" s="66"/>
      <c r="C111" s="55"/>
    </row>
    <row r="112" spans="1:3" ht="33">
      <c r="A112" s="66"/>
      <c r="B112" s="66"/>
      <c r="C112" s="55"/>
    </row>
    <row r="113" spans="1:3" ht="33">
      <c r="A113" s="66"/>
      <c r="B113" s="66"/>
      <c r="C113" s="55"/>
    </row>
    <row r="114" spans="1:3" ht="33">
      <c r="A114" s="66"/>
      <c r="B114" s="66"/>
      <c r="C114" s="55"/>
    </row>
    <row r="115" spans="1:3" ht="33">
      <c r="A115" s="66"/>
      <c r="B115" s="66"/>
      <c r="C115" s="55"/>
    </row>
    <row r="116" spans="1:3" ht="33">
      <c r="A116" s="66"/>
      <c r="B116" s="66"/>
      <c r="C116" s="55"/>
    </row>
    <row r="117" spans="1:3" ht="33">
      <c r="A117" s="66"/>
      <c r="B117" s="66"/>
      <c r="C117" s="55"/>
    </row>
    <row r="118" spans="1:3" ht="33">
      <c r="A118" s="66"/>
      <c r="B118" s="66"/>
      <c r="C118" s="55"/>
    </row>
    <row r="119" spans="1:3" ht="33">
      <c r="A119" s="66"/>
      <c r="B119" s="66"/>
      <c r="C119" s="55"/>
    </row>
    <row r="120" spans="1:3" ht="33">
      <c r="A120" s="66"/>
      <c r="B120" s="66"/>
      <c r="C120" s="55"/>
    </row>
    <row r="121" spans="1:3" ht="33">
      <c r="A121" s="66"/>
      <c r="B121" s="66"/>
      <c r="C121" s="55"/>
    </row>
    <row r="122" spans="1:3" ht="33">
      <c r="A122" s="66"/>
      <c r="B122" s="66"/>
      <c r="C122" s="55"/>
    </row>
    <row r="123" spans="1:3" ht="33">
      <c r="A123" s="66"/>
      <c r="B123" s="66"/>
      <c r="C123" s="55"/>
    </row>
    <row r="124" spans="1:3" ht="33">
      <c r="A124" s="66"/>
      <c r="B124" s="66"/>
      <c r="C124" s="55"/>
    </row>
  </sheetData>
  <sheetProtection selectLockedCells="1" selectUnlockedCells="1"/>
  <mergeCells count="148">
    <mergeCell ref="A1:AD2"/>
    <mergeCell ref="A3:AG3"/>
    <mergeCell ref="A4:AG4"/>
    <mergeCell ref="A5:AG5"/>
    <mergeCell ref="D6:E6"/>
    <mergeCell ref="F6:K6"/>
    <mergeCell ref="L6:M6"/>
    <mergeCell ref="N6:O6"/>
    <mergeCell ref="Z6:Z7"/>
    <mergeCell ref="AA6:AC7"/>
    <mergeCell ref="AD6:AD7"/>
    <mergeCell ref="AF6:AF7"/>
    <mergeCell ref="D7:E7"/>
    <mergeCell ref="F7:G7"/>
    <mergeCell ref="H7:I7"/>
    <mergeCell ref="J7:K7"/>
    <mergeCell ref="L7:M7"/>
    <mergeCell ref="N7:O7"/>
    <mergeCell ref="P7:Q7"/>
    <mergeCell ref="R7:S7"/>
    <mergeCell ref="A8:A10"/>
    <mergeCell ref="B8:C8"/>
    <mergeCell ref="T8:T10"/>
    <mergeCell ref="U8:Y8"/>
    <mergeCell ref="B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U9:Y10"/>
    <mergeCell ref="Z9:Z10"/>
    <mergeCell ref="AA9:AA10"/>
    <mergeCell ref="AB9:AB10"/>
    <mergeCell ref="AC9:AC10"/>
    <mergeCell ref="AD9:AD10"/>
    <mergeCell ref="AF9:AF10"/>
    <mergeCell ref="B11:C11"/>
    <mergeCell ref="U11:Y11"/>
    <mergeCell ref="B12:C12"/>
    <mergeCell ref="U12:Y12"/>
    <mergeCell ref="B13:C13"/>
    <mergeCell ref="U13:Y13"/>
    <mergeCell ref="B14:C14"/>
    <mergeCell ref="U14:Y14"/>
    <mergeCell ref="B15:C15"/>
    <mergeCell ref="U15:Y15"/>
    <mergeCell ref="B16:C16"/>
    <mergeCell ref="U16:Y16"/>
    <mergeCell ref="B17:C17"/>
    <mergeCell ref="U17:Y17"/>
    <mergeCell ref="B18:C18"/>
    <mergeCell ref="U18:Y18"/>
    <mergeCell ref="P19:P20"/>
    <mergeCell ref="Q19:Q20"/>
    <mergeCell ref="R19:R20"/>
    <mergeCell ref="S19:S20"/>
    <mergeCell ref="T19:Y19"/>
    <mergeCell ref="T20:Y20"/>
    <mergeCell ref="T21:Y21"/>
    <mergeCell ref="T22:Y22"/>
    <mergeCell ref="T23:Y23"/>
    <mergeCell ref="T24:Y24"/>
    <mergeCell ref="A25:C25"/>
    <mergeCell ref="T25:Y26"/>
    <mergeCell ref="R26:S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26:C26"/>
    <mergeCell ref="D26:E26"/>
    <mergeCell ref="F26:G26"/>
    <mergeCell ref="H26:I26"/>
    <mergeCell ref="J26:K26"/>
    <mergeCell ref="L26:M26"/>
    <mergeCell ref="N26:O26"/>
    <mergeCell ref="P26:Q26"/>
    <mergeCell ref="A27:C27"/>
    <mergeCell ref="P27:Q27"/>
    <mergeCell ref="R27:S27"/>
    <mergeCell ref="T27:Y27"/>
    <mergeCell ref="A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Y28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Y29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Y30"/>
    <mergeCell ref="A31:C31"/>
    <mergeCell ref="D31:E31"/>
    <mergeCell ref="F31:G31"/>
    <mergeCell ref="H31:I31"/>
    <mergeCell ref="J31:K31"/>
    <mergeCell ref="L31:M31"/>
    <mergeCell ref="AE31:AG31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Y32"/>
    <mergeCell ref="N31:O31"/>
    <mergeCell ref="P31:Q31"/>
    <mergeCell ref="R31:S31"/>
    <mergeCell ref="T31:Y3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55" zoomScaleSheetLayoutView="55" zoomScalePageLayoutView="0" workbookViewId="0" topLeftCell="A1">
      <pane xSplit="3" ySplit="9" topLeftCell="F61" activePane="bottomRight" state="frozen"/>
      <selection pane="topLeft" activeCell="A1" sqref="A1"/>
      <selection pane="topRight" activeCell="F1" sqref="F1"/>
      <selection pane="bottomLeft" activeCell="A61" sqref="A61"/>
      <selection pane="bottomRight" activeCell="G73" sqref="G73"/>
    </sheetView>
  </sheetViews>
  <sheetFormatPr defaultColWidth="9.00390625" defaultRowHeight="12.75"/>
  <cols>
    <col min="1" max="1" width="17.125" style="67" customWidth="1"/>
    <col min="2" max="2" width="14.75390625" style="68" customWidth="1"/>
    <col min="3" max="3" width="128.125" style="69" customWidth="1"/>
    <col min="4" max="4" width="42.00390625" style="69" customWidth="1"/>
    <col min="5" max="5" width="47.25390625" style="69" customWidth="1"/>
    <col min="6" max="6" width="42.25390625" style="70" customWidth="1"/>
    <col min="7" max="7" width="42.00390625" style="69" customWidth="1"/>
    <col min="8" max="8" width="47.25390625" style="69" customWidth="1"/>
    <col min="9" max="9" width="42.25390625" style="70" customWidth="1"/>
    <col min="10" max="16384" width="9.125" style="69" customWidth="1"/>
  </cols>
  <sheetData>
    <row r="1" spans="1:9" ht="27.75">
      <c r="A1" s="441" t="s">
        <v>298</v>
      </c>
      <c r="B1" s="441"/>
      <c r="C1" s="441"/>
      <c r="D1" s="441"/>
      <c r="E1" s="441"/>
      <c r="F1" s="441"/>
      <c r="G1" s="441"/>
      <c r="H1" s="441"/>
      <c r="I1" s="441"/>
    </row>
    <row r="2" spans="1:9" ht="30">
      <c r="A2" s="470" t="s">
        <v>1</v>
      </c>
      <c r="B2" s="470"/>
      <c r="C2" s="470"/>
      <c r="D2" s="470"/>
      <c r="E2" s="470"/>
      <c r="F2" s="470"/>
      <c r="G2" s="470"/>
      <c r="H2" s="470"/>
      <c r="I2" s="470"/>
    </row>
    <row r="3" spans="1:9" ht="60" customHeight="1">
      <c r="A3" s="471" t="s">
        <v>299</v>
      </c>
      <c r="B3" s="471"/>
      <c r="C3" s="471"/>
      <c r="D3" s="471"/>
      <c r="E3" s="471"/>
      <c r="F3" s="471"/>
      <c r="G3" s="471"/>
      <c r="H3" s="471"/>
      <c r="I3" s="471"/>
    </row>
    <row r="4" spans="1:9" ht="20.25" customHeight="1">
      <c r="A4" s="444" t="s">
        <v>3</v>
      </c>
      <c r="B4" s="444"/>
      <c r="C4" s="444"/>
      <c r="D4" s="444"/>
      <c r="E4" s="444"/>
      <c r="F4" s="444"/>
      <c r="G4" s="444"/>
      <c r="H4" s="444"/>
      <c r="I4" s="444"/>
    </row>
    <row r="5" spans="1:9" ht="25.5">
      <c r="A5" s="472" t="s">
        <v>30</v>
      </c>
      <c r="B5" s="473" t="s">
        <v>17</v>
      </c>
      <c r="C5" s="473"/>
      <c r="D5" s="217" t="s">
        <v>18</v>
      </c>
      <c r="E5" s="217" t="s">
        <v>19</v>
      </c>
      <c r="F5" s="217" t="s">
        <v>20</v>
      </c>
      <c r="G5" s="217" t="s">
        <v>21</v>
      </c>
      <c r="H5" s="217" t="s">
        <v>300</v>
      </c>
      <c r="I5" s="217" t="s">
        <v>23</v>
      </c>
    </row>
    <row r="6" spans="1:9" s="72" customFormat="1" ht="20.25" customHeight="1">
      <c r="A6" s="472"/>
      <c r="B6" s="473" t="s">
        <v>90</v>
      </c>
      <c r="C6" s="473"/>
      <c r="D6" s="217" t="s">
        <v>91</v>
      </c>
      <c r="E6" s="217" t="s">
        <v>92</v>
      </c>
      <c r="F6" s="217" t="s">
        <v>93</v>
      </c>
      <c r="G6" s="217" t="s">
        <v>91</v>
      </c>
      <c r="H6" s="217" t="s">
        <v>92</v>
      </c>
      <c r="I6" s="217" t="s">
        <v>93</v>
      </c>
    </row>
    <row r="7" spans="1:9" ht="20.25" customHeight="1">
      <c r="A7" s="472"/>
      <c r="B7" s="473"/>
      <c r="C7" s="473"/>
      <c r="D7" s="447" t="s">
        <v>94</v>
      </c>
      <c r="E7" s="447"/>
      <c r="F7" s="447"/>
      <c r="G7" s="447" t="s">
        <v>301</v>
      </c>
      <c r="H7" s="447"/>
      <c r="I7" s="447"/>
    </row>
    <row r="8" spans="1:9" ht="20.25">
      <c r="A8" s="472"/>
      <c r="B8" s="473"/>
      <c r="C8" s="473"/>
      <c r="D8" s="447"/>
      <c r="E8" s="447"/>
      <c r="F8" s="447"/>
      <c r="G8" s="447"/>
      <c r="H8" s="447"/>
      <c r="I8" s="447"/>
    </row>
    <row r="9" spans="1:9" s="73" customFormat="1" ht="20.25">
      <c r="A9" s="472"/>
      <c r="B9" s="473"/>
      <c r="C9" s="473"/>
      <c r="D9" s="447"/>
      <c r="E9" s="447"/>
      <c r="F9" s="447"/>
      <c r="G9" s="447"/>
      <c r="H9" s="447"/>
      <c r="I9" s="447"/>
    </row>
    <row r="10" spans="1:9" s="218" customFormat="1" ht="36" customHeight="1">
      <c r="A10" s="74">
        <v>1</v>
      </c>
      <c r="B10" s="75" t="s">
        <v>46</v>
      </c>
      <c r="C10" s="76" t="s">
        <v>96</v>
      </c>
      <c r="D10" s="77">
        <f>D11+D18</f>
        <v>95939</v>
      </c>
      <c r="E10" s="77">
        <f>E11+E18</f>
        <v>6000</v>
      </c>
      <c r="F10" s="77">
        <f>E10+D10</f>
        <v>101939</v>
      </c>
      <c r="G10" s="77">
        <f>G11+G18</f>
        <v>101872</v>
      </c>
      <c r="H10" s="77">
        <f>H11+H18</f>
        <v>0</v>
      </c>
      <c r="I10" s="77">
        <f>H10+G10</f>
        <v>101872</v>
      </c>
    </row>
    <row r="11" spans="1:9" s="220" customFormat="1" ht="36" customHeight="1">
      <c r="A11" s="74">
        <v>2</v>
      </c>
      <c r="B11" s="79"/>
      <c r="C11" s="80" t="s">
        <v>97</v>
      </c>
      <c r="D11" s="219">
        <f aca="true" t="shared" si="0" ref="D11:I11">SUM(D12:D17)</f>
        <v>5430</v>
      </c>
      <c r="E11" s="219">
        <f t="shared" si="0"/>
        <v>0</v>
      </c>
      <c r="F11" s="219">
        <f t="shared" si="0"/>
        <v>5430</v>
      </c>
      <c r="G11" s="219">
        <f t="shared" si="0"/>
        <v>5430</v>
      </c>
      <c r="H11" s="219">
        <f t="shared" si="0"/>
        <v>0</v>
      </c>
      <c r="I11" s="219">
        <f t="shared" si="0"/>
        <v>5430</v>
      </c>
    </row>
    <row r="12" spans="1:9" ht="36" customHeight="1">
      <c r="A12" s="82">
        <v>3</v>
      </c>
      <c r="B12" s="83" t="s">
        <v>98</v>
      </c>
      <c r="C12" s="84" t="s">
        <v>99</v>
      </c>
      <c r="D12" s="221">
        <v>400</v>
      </c>
      <c r="E12" s="221"/>
      <c r="F12" s="222">
        <f aca="true" t="shared" si="1" ref="F12:F71">E12+D12</f>
        <v>400</v>
      </c>
      <c r="G12" s="221">
        <v>400</v>
      </c>
      <c r="H12" s="221"/>
      <c r="I12" s="222">
        <f aca="true" t="shared" si="2" ref="I12:I48">H12+G12</f>
        <v>400</v>
      </c>
    </row>
    <row r="13" spans="1:9" ht="36" customHeight="1">
      <c r="A13" s="82">
        <v>4</v>
      </c>
      <c r="B13" s="83" t="s">
        <v>100</v>
      </c>
      <c r="C13" s="84" t="s">
        <v>101</v>
      </c>
      <c r="D13" s="221">
        <v>2566</v>
      </c>
      <c r="E13" s="221"/>
      <c r="F13" s="222">
        <f t="shared" si="1"/>
        <v>2566</v>
      </c>
      <c r="G13" s="221">
        <v>2566</v>
      </c>
      <c r="H13" s="221"/>
      <c r="I13" s="222">
        <f t="shared" si="2"/>
        <v>2566</v>
      </c>
    </row>
    <row r="14" spans="1:9" ht="36" customHeight="1">
      <c r="A14" s="82">
        <v>5</v>
      </c>
      <c r="B14" s="83" t="s">
        <v>102</v>
      </c>
      <c r="C14" s="87" t="s">
        <v>103</v>
      </c>
      <c r="D14" s="221">
        <v>546</v>
      </c>
      <c r="E14" s="221"/>
      <c r="F14" s="222">
        <f t="shared" si="1"/>
        <v>546</v>
      </c>
      <c r="G14" s="221">
        <v>546</v>
      </c>
      <c r="H14" s="221"/>
      <c r="I14" s="222">
        <f t="shared" si="2"/>
        <v>546</v>
      </c>
    </row>
    <row r="15" spans="1:9" ht="36" customHeight="1">
      <c r="A15" s="82">
        <v>6</v>
      </c>
      <c r="B15" s="83" t="s">
        <v>104</v>
      </c>
      <c r="C15" s="87" t="s">
        <v>105</v>
      </c>
      <c r="D15" s="221">
        <v>1126</v>
      </c>
      <c r="E15" s="221"/>
      <c r="F15" s="222">
        <f t="shared" si="1"/>
        <v>1126</v>
      </c>
      <c r="G15" s="221">
        <v>1126</v>
      </c>
      <c r="H15" s="221"/>
      <c r="I15" s="222">
        <f t="shared" si="2"/>
        <v>1126</v>
      </c>
    </row>
    <row r="16" spans="1:9" ht="36" customHeight="1">
      <c r="A16" s="82">
        <v>7</v>
      </c>
      <c r="B16" s="83" t="s">
        <v>106</v>
      </c>
      <c r="C16" s="87" t="s">
        <v>107</v>
      </c>
      <c r="D16" s="221">
        <v>150</v>
      </c>
      <c r="E16" s="221"/>
      <c r="F16" s="222">
        <f t="shared" si="1"/>
        <v>150</v>
      </c>
      <c r="G16" s="221">
        <v>150</v>
      </c>
      <c r="H16" s="221"/>
      <c r="I16" s="222">
        <f t="shared" si="2"/>
        <v>150</v>
      </c>
    </row>
    <row r="17" spans="1:9" ht="36" customHeight="1">
      <c r="A17" s="82">
        <v>8</v>
      </c>
      <c r="B17" s="83" t="s">
        <v>108</v>
      </c>
      <c r="C17" s="87" t="s">
        <v>109</v>
      </c>
      <c r="D17" s="221">
        <v>642</v>
      </c>
      <c r="E17" s="221"/>
      <c r="F17" s="222">
        <f t="shared" si="1"/>
        <v>642</v>
      </c>
      <c r="G17" s="221">
        <v>642</v>
      </c>
      <c r="H17" s="221"/>
      <c r="I17" s="222">
        <f t="shared" si="2"/>
        <v>642</v>
      </c>
    </row>
    <row r="18" spans="1:9" s="223" customFormat="1" ht="36" customHeight="1">
      <c r="A18" s="74">
        <v>9</v>
      </c>
      <c r="B18" s="79"/>
      <c r="C18" s="80" t="s">
        <v>110</v>
      </c>
      <c r="D18" s="219">
        <f>D19+D23+D28+D29</f>
        <v>90509</v>
      </c>
      <c r="E18" s="219">
        <f>E19+E23+E28+E29</f>
        <v>6000</v>
      </c>
      <c r="F18" s="77">
        <f t="shared" si="1"/>
        <v>96509</v>
      </c>
      <c r="G18" s="219">
        <f>G19+G23+G28+G29</f>
        <v>96442</v>
      </c>
      <c r="H18" s="219">
        <f>H19+H23+H28+H29</f>
        <v>0</v>
      </c>
      <c r="I18" s="77">
        <f t="shared" si="2"/>
        <v>96442</v>
      </c>
    </row>
    <row r="19" spans="1:9" s="226" customFormat="1" ht="36" customHeight="1">
      <c r="A19" s="89">
        <v>10</v>
      </c>
      <c r="B19" s="90"/>
      <c r="C19" s="91" t="s">
        <v>111</v>
      </c>
      <c r="D19" s="224">
        <f>D20+D21+D22</f>
        <v>9300</v>
      </c>
      <c r="E19" s="224">
        <f>E20+E21+E22</f>
        <v>6000</v>
      </c>
      <c r="F19" s="225">
        <f t="shared" si="1"/>
        <v>15300</v>
      </c>
      <c r="G19" s="224">
        <f>G20+G21+G22</f>
        <v>15300</v>
      </c>
      <c r="H19" s="224">
        <f>H20+H21+H22</f>
        <v>0</v>
      </c>
      <c r="I19" s="225">
        <f t="shared" si="2"/>
        <v>15300</v>
      </c>
    </row>
    <row r="20" spans="1:9" ht="36" customHeight="1">
      <c r="A20" s="82">
        <v>11</v>
      </c>
      <c r="B20" s="83" t="s">
        <v>112</v>
      </c>
      <c r="C20" s="87" t="s">
        <v>113</v>
      </c>
      <c r="D20" s="221"/>
      <c r="E20" s="221">
        <v>6000</v>
      </c>
      <c r="F20" s="222">
        <f t="shared" si="1"/>
        <v>6000</v>
      </c>
      <c r="G20" s="221">
        <v>6000</v>
      </c>
      <c r="H20" s="221">
        <v>0</v>
      </c>
      <c r="I20" s="222">
        <f t="shared" si="2"/>
        <v>6000</v>
      </c>
    </row>
    <row r="21" spans="1:9" ht="36" customHeight="1">
      <c r="A21" s="82">
        <v>12</v>
      </c>
      <c r="B21" s="83" t="s">
        <v>114</v>
      </c>
      <c r="C21" s="87" t="s">
        <v>115</v>
      </c>
      <c r="D21" s="221">
        <v>9000</v>
      </c>
      <c r="E21" s="221"/>
      <c r="F21" s="222">
        <f t="shared" si="1"/>
        <v>9000</v>
      </c>
      <c r="G21" s="221">
        <v>9000</v>
      </c>
      <c r="H21" s="221"/>
      <c r="I21" s="222">
        <f t="shared" si="2"/>
        <v>9000</v>
      </c>
    </row>
    <row r="22" spans="1:9" ht="36" customHeight="1">
      <c r="A22" s="82">
        <v>13</v>
      </c>
      <c r="B22" s="83" t="s">
        <v>116</v>
      </c>
      <c r="C22" s="87" t="s">
        <v>117</v>
      </c>
      <c r="D22" s="221">
        <v>300</v>
      </c>
      <c r="E22" s="221"/>
      <c r="F22" s="222">
        <f t="shared" si="1"/>
        <v>300</v>
      </c>
      <c r="G22" s="221">
        <v>300</v>
      </c>
      <c r="H22" s="221"/>
      <c r="I22" s="222">
        <f t="shared" si="2"/>
        <v>300</v>
      </c>
    </row>
    <row r="23" spans="1:9" s="226" customFormat="1" ht="36" customHeight="1">
      <c r="A23" s="82">
        <v>14</v>
      </c>
      <c r="B23" s="90"/>
      <c r="C23" s="91" t="s">
        <v>118</v>
      </c>
      <c r="D23" s="224">
        <f>D24+D25+D26+D27</f>
        <v>80688</v>
      </c>
      <c r="E23" s="224">
        <f>E24+E25+E26+E27</f>
        <v>0</v>
      </c>
      <c r="F23" s="225">
        <f t="shared" si="1"/>
        <v>80688</v>
      </c>
      <c r="G23" s="224">
        <f>G24+G25+G26+G27</f>
        <v>80621</v>
      </c>
      <c r="H23" s="224">
        <f>H24+H25+H26+H27</f>
        <v>0</v>
      </c>
      <c r="I23" s="225">
        <f t="shared" si="2"/>
        <v>80621</v>
      </c>
    </row>
    <row r="24" spans="1:9" ht="36" customHeight="1">
      <c r="A24" s="82">
        <v>15</v>
      </c>
      <c r="B24" s="83" t="s">
        <v>119</v>
      </c>
      <c r="C24" s="87" t="s">
        <v>120</v>
      </c>
      <c r="D24" s="221">
        <v>10591</v>
      </c>
      <c r="E24" s="221"/>
      <c r="F24" s="222">
        <f t="shared" si="1"/>
        <v>10591</v>
      </c>
      <c r="G24" s="221">
        <v>10591</v>
      </c>
      <c r="H24" s="221"/>
      <c r="I24" s="222">
        <f t="shared" si="2"/>
        <v>10591</v>
      </c>
    </row>
    <row r="25" spans="1:9" ht="36" customHeight="1">
      <c r="A25" s="82">
        <v>16</v>
      </c>
      <c r="B25" s="83" t="s">
        <v>121</v>
      </c>
      <c r="C25" s="87" t="s">
        <v>122</v>
      </c>
      <c r="D25" s="221">
        <v>59897</v>
      </c>
      <c r="E25" s="221"/>
      <c r="F25" s="222">
        <f t="shared" si="1"/>
        <v>59897</v>
      </c>
      <c r="G25" s="221">
        <v>59830</v>
      </c>
      <c r="H25" s="221"/>
      <c r="I25" s="222">
        <f t="shared" si="2"/>
        <v>59830</v>
      </c>
    </row>
    <row r="26" spans="1:9" ht="36" customHeight="1">
      <c r="A26" s="82">
        <v>17</v>
      </c>
      <c r="B26" s="83" t="s">
        <v>123</v>
      </c>
      <c r="C26" s="87" t="s">
        <v>124</v>
      </c>
      <c r="D26" s="221">
        <v>10000</v>
      </c>
      <c r="E26" s="221"/>
      <c r="F26" s="222">
        <f t="shared" si="1"/>
        <v>10000</v>
      </c>
      <c r="G26" s="221">
        <v>10000</v>
      </c>
      <c r="H26" s="221"/>
      <c r="I26" s="222">
        <f t="shared" si="2"/>
        <v>10000</v>
      </c>
    </row>
    <row r="27" spans="1:9" ht="36" customHeight="1">
      <c r="A27" s="82">
        <v>18</v>
      </c>
      <c r="B27" s="83" t="s">
        <v>125</v>
      </c>
      <c r="C27" s="87" t="s">
        <v>126</v>
      </c>
      <c r="D27" s="221">
        <v>200</v>
      </c>
      <c r="E27" s="221"/>
      <c r="F27" s="222">
        <f t="shared" si="1"/>
        <v>200</v>
      </c>
      <c r="G27" s="221">
        <v>200</v>
      </c>
      <c r="H27" s="221"/>
      <c r="I27" s="222">
        <f t="shared" si="2"/>
        <v>200</v>
      </c>
    </row>
    <row r="28" spans="1:9" s="226" customFormat="1" ht="36" customHeight="1">
      <c r="A28" s="82">
        <v>19</v>
      </c>
      <c r="B28" s="83" t="s">
        <v>127</v>
      </c>
      <c r="C28" s="91" t="s">
        <v>128</v>
      </c>
      <c r="D28" s="224">
        <v>100</v>
      </c>
      <c r="E28" s="224"/>
      <c r="F28" s="225">
        <f t="shared" si="1"/>
        <v>100</v>
      </c>
      <c r="G28" s="224">
        <v>100</v>
      </c>
      <c r="H28" s="224"/>
      <c r="I28" s="225">
        <f t="shared" si="2"/>
        <v>100</v>
      </c>
    </row>
    <row r="29" spans="1:9" s="227" customFormat="1" ht="36" customHeight="1">
      <c r="A29" s="82">
        <v>20</v>
      </c>
      <c r="B29" s="83" t="s">
        <v>129</v>
      </c>
      <c r="C29" s="91" t="s">
        <v>302</v>
      </c>
      <c r="D29" s="224">
        <v>421</v>
      </c>
      <c r="E29" s="224"/>
      <c r="F29" s="225">
        <f t="shared" si="1"/>
        <v>421</v>
      </c>
      <c r="G29" s="224">
        <v>421</v>
      </c>
      <c r="H29" s="224"/>
      <c r="I29" s="225">
        <f t="shared" si="2"/>
        <v>421</v>
      </c>
    </row>
    <row r="30" spans="1:9" s="218" customFormat="1" ht="36" customHeight="1">
      <c r="A30" s="74">
        <v>21</v>
      </c>
      <c r="B30" s="75" t="s">
        <v>49</v>
      </c>
      <c r="C30" s="76" t="s">
        <v>131</v>
      </c>
      <c r="D30" s="77">
        <f>D31</f>
        <v>82074</v>
      </c>
      <c r="E30" s="77">
        <f>E31</f>
        <v>0</v>
      </c>
      <c r="F30" s="77">
        <f t="shared" si="1"/>
        <v>82074</v>
      </c>
      <c r="G30" s="77">
        <v>97722</v>
      </c>
      <c r="H30" s="77">
        <f>H31</f>
        <v>0</v>
      </c>
      <c r="I30" s="77">
        <v>97722</v>
      </c>
    </row>
    <row r="31" spans="1:9" s="229" customFormat="1" ht="36" customHeight="1">
      <c r="A31" s="82">
        <v>22</v>
      </c>
      <c r="B31" s="94"/>
      <c r="C31" s="95" t="s">
        <v>132</v>
      </c>
      <c r="D31" s="228">
        <f>D32+D33+D34+D42+D43+D44</f>
        <v>82074</v>
      </c>
      <c r="E31" s="228">
        <f>E32+E33+E34+E42+E43+E44</f>
        <v>0</v>
      </c>
      <c r="F31" s="222">
        <f t="shared" si="1"/>
        <v>82074</v>
      </c>
      <c r="G31" s="228">
        <v>80451</v>
      </c>
      <c r="H31" s="228">
        <f>H32+H33+H34+H42+H43+H44</f>
        <v>0</v>
      </c>
      <c r="I31" s="222">
        <f t="shared" si="2"/>
        <v>80451</v>
      </c>
    </row>
    <row r="32" spans="1:9" s="226" customFormat="1" ht="36" customHeight="1">
      <c r="A32" s="89">
        <v>23</v>
      </c>
      <c r="B32" s="83" t="s">
        <v>98</v>
      </c>
      <c r="C32" s="91" t="s">
        <v>133</v>
      </c>
      <c r="D32" s="228">
        <v>44937</v>
      </c>
      <c r="E32" s="228"/>
      <c r="F32" s="222">
        <f t="shared" si="1"/>
        <v>44937</v>
      </c>
      <c r="G32" s="228">
        <v>41634</v>
      </c>
      <c r="H32" s="228"/>
      <c r="I32" s="222">
        <f t="shared" si="2"/>
        <v>41634</v>
      </c>
    </row>
    <row r="33" spans="1:9" s="226" customFormat="1" ht="36" customHeight="1">
      <c r="A33" s="89">
        <v>24</v>
      </c>
      <c r="B33" s="83" t="s">
        <v>100</v>
      </c>
      <c r="C33" s="91" t="s">
        <v>134</v>
      </c>
      <c r="D33" s="228"/>
      <c r="E33" s="228"/>
      <c r="F33" s="222">
        <f t="shared" si="1"/>
        <v>0</v>
      </c>
      <c r="G33" s="228">
        <v>456</v>
      </c>
      <c r="H33" s="228"/>
      <c r="I33" s="222">
        <f t="shared" si="2"/>
        <v>456</v>
      </c>
    </row>
    <row r="34" spans="1:9" s="226" customFormat="1" ht="36" customHeight="1">
      <c r="A34" s="89">
        <v>25</v>
      </c>
      <c r="B34" s="83"/>
      <c r="C34" s="97" t="s">
        <v>135</v>
      </c>
      <c r="D34" s="228">
        <f>SUM(D35:D41)</f>
        <v>37137</v>
      </c>
      <c r="E34" s="228">
        <v>0</v>
      </c>
      <c r="F34" s="222">
        <f t="shared" si="1"/>
        <v>37137</v>
      </c>
      <c r="G34" s="228">
        <v>38361</v>
      </c>
      <c r="H34" s="228">
        <v>0</v>
      </c>
      <c r="I34" s="222">
        <f t="shared" si="2"/>
        <v>38361</v>
      </c>
    </row>
    <row r="35" spans="1:9" ht="36" customHeight="1">
      <c r="A35" s="82">
        <v>26</v>
      </c>
      <c r="B35" s="83" t="s">
        <v>102</v>
      </c>
      <c r="C35" s="84" t="s">
        <v>136</v>
      </c>
      <c r="D35" s="221">
        <v>5818</v>
      </c>
      <c r="E35" s="221"/>
      <c r="F35" s="222">
        <f t="shared" si="1"/>
        <v>5818</v>
      </c>
      <c r="G35" s="221">
        <v>5818</v>
      </c>
      <c r="H35" s="221"/>
      <c r="I35" s="222">
        <f t="shared" si="2"/>
        <v>5818</v>
      </c>
    </row>
    <row r="36" spans="1:9" ht="36" customHeight="1">
      <c r="A36" s="82">
        <v>27</v>
      </c>
      <c r="B36" s="83" t="s">
        <v>104</v>
      </c>
      <c r="C36" s="84" t="s">
        <v>137</v>
      </c>
      <c r="D36" s="221">
        <v>12038</v>
      </c>
      <c r="E36" s="221"/>
      <c r="F36" s="222">
        <f t="shared" si="1"/>
        <v>12038</v>
      </c>
      <c r="G36" s="221">
        <v>13262</v>
      </c>
      <c r="H36" s="221"/>
      <c r="I36" s="222">
        <f t="shared" si="2"/>
        <v>13262</v>
      </c>
    </row>
    <row r="37" spans="1:9" ht="36" customHeight="1">
      <c r="A37" s="82">
        <v>28</v>
      </c>
      <c r="B37" s="83" t="s">
        <v>106</v>
      </c>
      <c r="C37" s="84" t="s">
        <v>138</v>
      </c>
      <c r="D37" s="221">
        <v>693</v>
      </c>
      <c r="E37" s="221"/>
      <c r="F37" s="222">
        <f t="shared" si="1"/>
        <v>693</v>
      </c>
      <c r="G37" s="221">
        <v>693</v>
      </c>
      <c r="H37" s="221"/>
      <c r="I37" s="222">
        <f t="shared" si="2"/>
        <v>693</v>
      </c>
    </row>
    <row r="38" spans="1:9" ht="36" customHeight="1">
      <c r="A38" s="82">
        <v>29</v>
      </c>
      <c r="B38" s="83" t="s">
        <v>108</v>
      </c>
      <c r="C38" s="84" t="s">
        <v>139</v>
      </c>
      <c r="D38" s="221">
        <v>7013</v>
      </c>
      <c r="E38" s="221"/>
      <c r="F38" s="222">
        <f t="shared" si="1"/>
        <v>7013</v>
      </c>
      <c r="G38" s="221">
        <v>7013</v>
      </c>
      <c r="H38" s="221"/>
      <c r="I38" s="222">
        <f t="shared" si="2"/>
        <v>7013</v>
      </c>
    </row>
    <row r="39" spans="1:9" ht="36" customHeight="1">
      <c r="A39" s="82">
        <v>30</v>
      </c>
      <c r="B39" s="83" t="s">
        <v>112</v>
      </c>
      <c r="C39" s="84" t="s">
        <v>140</v>
      </c>
      <c r="D39" s="221">
        <v>11390</v>
      </c>
      <c r="E39" s="221"/>
      <c r="F39" s="222">
        <f t="shared" si="1"/>
        <v>11390</v>
      </c>
      <c r="G39" s="221">
        <v>11390</v>
      </c>
      <c r="H39" s="221"/>
      <c r="I39" s="222">
        <f t="shared" si="2"/>
        <v>11390</v>
      </c>
    </row>
    <row r="40" spans="1:9" ht="36" customHeight="1">
      <c r="A40" s="82">
        <v>31</v>
      </c>
      <c r="B40" s="83" t="s">
        <v>114</v>
      </c>
      <c r="C40" s="84" t="s">
        <v>141</v>
      </c>
      <c r="D40" s="221">
        <v>0</v>
      </c>
      <c r="E40" s="221"/>
      <c r="F40" s="222">
        <f t="shared" si="1"/>
        <v>0</v>
      </c>
      <c r="G40" s="221">
        <v>0</v>
      </c>
      <c r="H40" s="221"/>
      <c r="I40" s="222">
        <f t="shared" si="2"/>
        <v>0</v>
      </c>
    </row>
    <row r="41" spans="1:9" ht="36" customHeight="1">
      <c r="A41" s="82">
        <v>32</v>
      </c>
      <c r="B41" s="83" t="s">
        <v>116</v>
      </c>
      <c r="C41" s="84" t="s">
        <v>142</v>
      </c>
      <c r="D41" s="221">
        <v>185</v>
      </c>
      <c r="E41" s="221"/>
      <c r="F41" s="222">
        <f t="shared" si="1"/>
        <v>185</v>
      </c>
      <c r="G41" s="221">
        <v>185</v>
      </c>
      <c r="H41" s="221"/>
      <c r="I41" s="222">
        <f t="shared" si="2"/>
        <v>185</v>
      </c>
    </row>
    <row r="42" spans="1:9" ht="36" customHeight="1">
      <c r="A42" s="82">
        <v>33</v>
      </c>
      <c r="B42" s="83" t="s">
        <v>119</v>
      </c>
      <c r="C42" s="95" t="s">
        <v>143</v>
      </c>
      <c r="D42" s="228">
        <v>0</v>
      </c>
      <c r="E42" s="228">
        <v>0</v>
      </c>
      <c r="F42" s="222">
        <f t="shared" si="1"/>
        <v>0</v>
      </c>
      <c r="G42" s="228">
        <v>16534</v>
      </c>
      <c r="H42" s="228">
        <v>0</v>
      </c>
      <c r="I42" s="222">
        <f t="shared" si="2"/>
        <v>16534</v>
      </c>
    </row>
    <row r="43" spans="1:9" ht="36" customHeight="1">
      <c r="A43" s="82">
        <v>34</v>
      </c>
      <c r="B43" s="83" t="s">
        <v>121</v>
      </c>
      <c r="C43" s="95" t="s">
        <v>144</v>
      </c>
      <c r="D43" s="228">
        <v>0</v>
      </c>
      <c r="E43" s="228">
        <v>0</v>
      </c>
      <c r="F43" s="222">
        <f t="shared" si="1"/>
        <v>0</v>
      </c>
      <c r="G43" s="228">
        <v>0</v>
      </c>
      <c r="H43" s="228">
        <v>0</v>
      </c>
      <c r="I43" s="222">
        <f t="shared" si="2"/>
        <v>0</v>
      </c>
    </row>
    <row r="44" spans="1:9" s="73" customFormat="1" ht="36" customHeight="1">
      <c r="A44" s="82">
        <v>35</v>
      </c>
      <c r="B44" s="83" t="s">
        <v>123</v>
      </c>
      <c r="C44" s="95" t="s">
        <v>145</v>
      </c>
      <c r="D44" s="228">
        <v>0</v>
      </c>
      <c r="E44" s="228">
        <v>0</v>
      </c>
      <c r="F44" s="222">
        <f t="shared" si="1"/>
        <v>0</v>
      </c>
      <c r="G44" s="228">
        <v>737</v>
      </c>
      <c r="H44" s="228">
        <v>0</v>
      </c>
      <c r="I44" s="222">
        <f t="shared" si="2"/>
        <v>737</v>
      </c>
    </row>
    <row r="45" spans="1:9" s="218" customFormat="1" ht="36" customHeight="1">
      <c r="A45" s="74">
        <v>36</v>
      </c>
      <c r="B45" s="75" t="s">
        <v>52</v>
      </c>
      <c r="C45" s="76" t="s">
        <v>146</v>
      </c>
      <c r="D45" s="77">
        <f>SUM(D46:D48)</f>
        <v>0</v>
      </c>
      <c r="E45" s="77">
        <f>SUM(E46:E48)</f>
        <v>0</v>
      </c>
      <c r="F45" s="77">
        <f t="shared" si="1"/>
        <v>0</v>
      </c>
      <c r="G45" s="77">
        <f>SUM(G46:G48)</f>
        <v>0</v>
      </c>
      <c r="H45" s="77">
        <f>SUM(H46:H48)</f>
        <v>0</v>
      </c>
      <c r="I45" s="77">
        <f t="shared" si="2"/>
        <v>0</v>
      </c>
    </row>
    <row r="46" spans="1:9" s="230" customFormat="1" ht="36" customHeight="1">
      <c r="A46" s="82">
        <v>37</v>
      </c>
      <c r="B46" s="83" t="s">
        <v>98</v>
      </c>
      <c r="C46" s="99" t="s">
        <v>147</v>
      </c>
      <c r="D46" s="221"/>
      <c r="E46" s="221"/>
      <c r="F46" s="222">
        <f t="shared" si="1"/>
        <v>0</v>
      </c>
      <c r="G46" s="221"/>
      <c r="H46" s="221"/>
      <c r="I46" s="222">
        <f t="shared" si="2"/>
        <v>0</v>
      </c>
    </row>
    <row r="47" spans="1:9" ht="36" customHeight="1">
      <c r="A47" s="82">
        <v>38</v>
      </c>
      <c r="B47" s="83" t="s">
        <v>100</v>
      </c>
      <c r="C47" s="99" t="s">
        <v>148</v>
      </c>
      <c r="D47" s="221"/>
      <c r="E47" s="221"/>
      <c r="F47" s="222">
        <f t="shared" si="1"/>
        <v>0</v>
      </c>
      <c r="G47" s="221"/>
      <c r="H47" s="221"/>
      <c r="I47" s="222">
        <f t="shared" si="2"/>
        <v>0</v>
      </c>
    </row>
    <row r="48" spans="1:9" s="73" customFormat="1" ht="36" customHeight="1">
      <c r="A48" s="82">
        <v>39</v>
      </c>
      <c r="B48" s="83" t="s">
        <v>102</v>
      </c>
      <c r="C48" s="99" t="s">
        <v>149</v>
      </c>
      <c r="D48" s="221"/>
      <c r="E48" s="221"/>
      <c r="F48" s="222">
        <f t="shared" si="1"/>
        <v>0</v>
      </c>
      <c r="G48" s="221"/>
      <c r="H48" s="221"/>
      <c r="I48" s="222">
        <f t="shared" si="2"/>
        <v>0</v>
      </c>
    </row>
    <row r="49" spans="1:9" s="218" customFormat="1" ht="36" customHeight="1">
      <c r="A49" s="74">
        <v>40</v>
      </c>
      <c r="B49" s="75" t="s">
        <v>55</v>
      </c>
      <c r="C49" s="76" t="s">
        <v>150</v>
      </c>
      <c r="D49" s="77">
        <f>SUM(D50:D55)</f>
        <v>12910</v>
      </c>
      <c r="E49" s="77">
        <f>SUM(E50:E55)</f>
        <v>0</v>
      </c>
      <c r="F49" s="77">
        <f>SUM(F50:F55)</f>
        <v>12910</v>
      </c>
      <c r="G49" s="77">
        <v>15684</v>
      </c>
      <c r="H49" s="77">
        <v>6466</v>
      </c>
      <c r="I49" s="77">
        <v>22150</v>
      </c>
    </row>
    <row r="50" spans="1:9" s="226" customFormat="1" ht="36" customHeight="1">
      <c r="A50" s="89">
        <v>41</v>
      </c>
      <c r="B50" s="83" t="s">
        <v>98</v>
      </c>
      <c r="C50" s="101" t="s">
        <v>151</v>
      </c>
      <c r="D50" s="224">
        <v>12910</v>
      </c>
      <c r="E50" s="224"/>
      <c r="F50" s="222">
        <f t="shared" si="1"/>
        <v>12910</v>
      </c>
      <c r="G50" s="224">
        <v>15684</v>
      </c>
      <c r="H50" s="224">
        <v>6466</v>
      </c>
      <c r="I50" s="222">
        <v>22150</v>
      </c>
    </row>
    <row r="51" spans="1:9" ht="36" customHeight="1">
      <c r="A51" s="82">
        <v>42</v>
      </c>
      <c r="B51" s="83" t="s">
        <v>100</v>
      </c>
      <c r="C51" s="101" t="s">
        <v>152</v>
      </c>
      <c r="D51" s="221"/>
      <c r="E51" s="221"/>
      <c r="F51" s="222">
        <f t="shared" si="1"/>
        <v>0</v>
      </c>
      <c r="G51" s="221"/>
      <c r="H51" s="221"/>
      <c r="I51" s="222">
        <f>H51+G51</f>
        <v>0</v>
      </c>
    </row>
    <row r="52" spans="1:9" ht="36" customHeight="1">
      <c r="A52" s="82">
        <v>43</v>
      </c>
      <c r="B52" s="83" t="s">
        <v>102</v>
      </c>
      <c r="C52" s="101" t="s">
        <v>153</v>
      </c>
      <c r="D52" s="221"/>
      <c r="E52" s="228"/>
      <c r="F52" s="222"/>
      <c r="G52" s="221"/>
      <c r="H52" s="228"/>
      <c r="I52" s="222"/>
    </row>
    <row r="53" spans="1:9" ht="36" customHeight="1">
      <c r="A53" s="82">
        <v>44</v>
      </c>
      <c r="B53" s="83" t="s">
        <v>104</v>
      </c>
      <c r="C53" s="101" t="s">
        <v>154</v>
      </c>
      <c r="D53" s="221"/>
      <c r="E53" s="228"/>
      <c r="F53" s="222">
        <f t="shared" si="1"/>
        <v>0</v>
      </c>
      <c r="G53" s="221"/>
      <c r="H53" s="228"/>
      <c r="I53" s="222">
        <f aca="true" t="shared" si="3" ref="I53:I71">H53+G53</f>
        <v>0</v>
      </c>
    </row>
    <row r="54" spans="1:9" ht="36" customHeight="1">
      <c r="A54" s="82">
        <v>45</v>
      </c>
      <c r="B54" s="83" t="s">
        <v>106</v>
      </c>
      <c r="C54" s="102" t="s">
        <v>155</v>
      </c>
      <c r="D54" s="221"/>
      <c r="E54" s="221"/>
      <c r="F54" s="222">
        <f t="shared" si="1"/>
        <v>0</v>
      </c>
      <c r="G54" s="221"/>
      <c r="H54" s="221"/>
      <c r="I54" s="222">
        <f t="shared" si="3"/>
        <v>0</v>
      </c>
    </row>
    <row r="55" spans="1:9" ht="36" customHeight="1">
      <c r="A55" s="82">
        <v>46</v>
      </c>
      <c r="B55" s="83" t="s">
        <v>108</v>
      </c>
      <c r="C55" s="101" t="s">
        <v>156</v>
      </c>
      <c r="D55" s="221"/>
      <c r="E55" s="228">
        <v>0</v>
      </c>
      <c r="F55" s="222">
        <f t="shared" si="1"/>
        <v>0</v>
      </c>
      <c r="G55" s="221"/>
      <c r="H55" s="228">
        <v>0</v>
      </c>
      <c r="I55" s="222">
        <f t="shared" si="3"/>
        <v>0</v>
      </c>
    </row>
    <row r="56" spans="1:9" s="231" customFormat="1" ht="36" customHeight="1">
      <c r="A56" s="74">
        <v>47</v>
      </c>
      <c r="B56" s="75" t="s">
        <v>58</v>
      </c>
      <c r="C56" s="76" t="s">
        <v>157</v>
      </c>
      <c r="D56" s="77">
        <f>SUM(D57:D58)</f>
        <v>0</v>
      </c>
      <c r="E56" s="77">
        <f>SUM(E57:E58)</f>
        <v>9000</v>
      </c>
      <c r="F56" s="77">
        <f t="shared" si="1"/>
        <v>9000</v>
      </c>
      <c r="G56" s="77">
        <f>SUM(G57:G58)</f>
        <v>0</v>
      </c>
      <c r="H56" s="77">
        <f>SUM(H57:H58)</f>
        <v>9000</v>
      </c>
      <c r="I56" s="77">
        <f t="shared" si="3"/>
        <v>9000</v>
      </c>
    </row>
    <row r="57" spans="1:9" s="233" customFormat="1" ht="36" customHeight="1">
      <c r="A57" s="104">
        <v>48</v>
      </c>
      <c r="B57" s="105" t="s">
        <v>98</v>
      </c>
      <c r="C57" s="106" t="s">
        <v>158</v>
      </c>
      <c r="D57" s="232">
        <v>0</v>
      </c>
      <c r="E57" s="232">
        <v>0</v>
      </c>
      <c r="F57" s="222">
        <f t="shared" si="1"/>
        <v>0</v>
      </c>
      <c r="G57" s="232">
        <v>0</v>
      </c>
      <c r="H57" s="232">
        <v>0</v>
      </c>
      <c r="I57" s="222">
        <f t="shared" si="3"/>
        <v>0</v>
      </c>
    </row>
    <row r="58" spans="1:9" s="73" customFormat="1" ht="36" customHeight="1">
      <c r="A58" s="82">
        <v>49</v>
      </c>
      <c r="B58" s="105" t="s">
        <v>100</v>
      </c>
      <c r="C58" s="99" t="s">
        <v>159</v>
      </c>
      <c r="D58" s="221">
        <v>0</v>
      </c>
      <c r="E58" s="221">
        <v>9000</v>
      </c>
      <c r="F58" s="222">
        <f t="shared" si="1"/>
        <v>9000</v>
      </c>
      <c r="G58" s="221">
        <v>0</v>
      </c>
      <c r="H58" s="221">
        <v>9000</v>
      </c>
      <c r="I58" s="222">
        <f t="shared" si="3"/>
        <v>9000</v>
      </c>
    </row>
    <row r="59" spans="1:9" s="231" customFormat="1" ht="36" customHeight="1">
      <c r="A59" s="74">
        <v>50</v>
      </c>
      <c r="B59" s="75" t="s">
        <v>63</v>
      </c>
      <c r="C59" s="76" t="s">
        <v>160</v>
      </c>
      <c r="D59" s="77">
        <f>SUM(D60:D62)</f>
        <v>0</v>
      </c>
      <c r="E59" s="77">
        <f>SUM(E60:E62)</f>
        <v>0</v>
      </c>
      <c r="F59" s="77">
        <f t="shared" si="1"/>
        <v>0</v>
      </c>
      <c r="G59" s="77">
        <f>SUM(G60:G62)</f>
        <v>0</v>
      </c>
      <c r="H59" s="77">
        <f>SUM(H60:H62)</f>
        <v>0</v>
      </c>
      <c r="I59" s="77">
        <f t="shared" si="3"/>
        <v>0</v>
      </c>
    </row>
    <row r="60" spans="1:9" s="230" customFormat="1" ht="36" customHeight="1">
      <c r="A60" s="82">
        <v>51</v>
      </c>
      <c r="B60" s="83" t="s">
        <v>98</v>
      </c>
      <c r="C60" s="108" t="s">
        <v>161</v>
      </c>
      <c r="D60" s="222"/>
      <c r="E60" s="222"/>
      <c r="F60" s="222">
        <f t="shared" si="1"/>
        <v>0</v>
      </c>
      <c r="G60" s="222"/>
      <c r="H60" s="222"/>
      <c r="I60" s="222">
        <f t="shared" si="3"/>
        <v>0</v>
      </c>
    </row>
    <row r="61" spans="1:9" ht="36" customHeight="1">
      <c r="A61" s="82">
        <v>52</v>
      </c>
      <c r="B61" s="83" t="s">
        <v>100</v>
      </c>
      <c r="C61" s="109" t="s">
        <v>162</v>
      </c>
      <c r="D61" s="221"/>
      <c r="E61" s="221"/>
      <c r="F61" s="222">
        <f t="shared" si="1"/>
        <v>0</v>
      </c>
      <c r="G61" s="221"/>
      <c r="H61" s="221"/>
      <c r="I61" s="222">
        <f t="shared" si="3"/>
        <v>0</v>
      </c>
    </row>
    <row r="62" spans="1:9" s="73" customFormat="1" ht="36" customHeight="1">
      <c r="A62" s="82">
        <v>53</v>
      </c>
      <c r="B62" s="83" t="s">
        <v>102</v>
      </c>
      <c r="C62" s="109" t="s">
        <v>163</v>
      </c>
      <c r="D62" s="221"/>
      <c r="E62" s="221"/>
      <c r="F62" s="222">
        <f t="shared" si="1"/>
        <v>0</v>
      </c>
      <c r="G62" s="221"/>
      <c r="H62" s="221"/>
      <c r="I62" s="222">
        <f t="shared" si="3"/>
        <v>0</v>
      </c>
    </row>
    <row r="63" spans="1:9" s="218" customFormat="1" ht="36" customHeight="1">
      <c r="A63" s="74">
        <v>54</v>
      </c>
      <c r="B63" s="79"/>
      <c r="C63" s="76" t="s">
        <v>164</v>
      </c>
      <c r="D63" s="77">
        <f>D59+D56+D49+D45+D30+D10</f>
        <v>190923</v>
      </c>
      <c r="E63" s="77">
        <f>E59+E56+E49+E45+E30+E10</f>
        <v>15000</v>
      </c>
      <c r="F63" s="77">
        <f t="shared" si="1"/>
        <v>205923</v>
      </c>
      <c r="G63" s="77">
        <f>G59+G56+G49+G45+G30+G10</f>
        <v>215278</v>
      </c>
      <c r="H63" s="77">
        <f>H59+H56+H49+H45+H30+H10</f>
        <v>15466</v>
      </c>
      <c r="I63" s="77">
        <f t="shared" si="3"/>
        <v>230744</v>
      </c>
    </row>
    <row r="64" spans="1:9" s="234" customFormat="1" ht="36" customHeight="1">
      <c r="A64" s="104">
        <v>55</v>
      </c>
      <c r="B64" s="110"/>
      <c r="C64" s="111"/>
      <c r="D64" s="232">
        <v>0</v>
      </c>
      <c r="E64" s="232">
        <v>0</v>
      </c>
      <c r="F64" s="222">
        <f t="shared" si="1"/>
        <v>0</v>
      </c>
      <c r="G64" s="232">
        <v>0</v>
      </c>
      <c r="H64" s="232">
        <v>0</v>
      </c>
      <c r="I64" s="222">
        <f t="shared" si="3"/>
        <v>0</v>
      </c>
    </row>
    <row r="65" spans="1:9" s="231" customFormat="1" ht="36" customHeight="1">
      <c r="A65" s="74">
        <v>56</v>
      </c>
      <c r="B65" s="75" t="s">
        <v>65</v>
      </c>
      <c r="C65" s="76" t="s">
        <v>165</v>
      </c>
      <c r="D65" s="77">
        <f>SUM(D66:D67)</f>
        <v>0</v>
      </c>
      <c r="E65" s="77">
        <f>SUM(E66:E67)</f>
        <v>0</v>
      </c>
      <c r="F65" s="77">
        <f t="shared" si="1"/>
        <v>0</v>
      </c>
      <c r="G65" s="77">
        <f>SUM(G66:G67)</f>
        <v>0</v>
      </c>
      <c r="H65" s="77">
        <f>SUM(H66:H67)</f>
        <v>0</v>
      </c>
      <c r="I65" s="77">
        <f t="shared" si="3"/>
        <v>0</v>
      </c>
    </row>
    <row r="66" spans="1:9" s="230" customFormat="1" ht="36" customHeight="1">
      <c r="A66" s="82">
        <v>57</v>
      </c>
      <c r="B66" s="83" t="s">
        <v>98</v>
      </c>
      <c r="C66" s="99" t="s">
        <v>166</v>
      </c>
      <c r="D66" s="221">
        <v>0</v>
      </c>
      <c r="E66" s="221">
        <v>0</v>
      </c>
      <c r="F66" s="222">
        <f t="shared" si="1"/>
        <v>0</v>
      </c>
      <c r="G66" s="221">
        <v>0</v>
      </c>
      <c r="H66" s="221">
        <v>0</v>
      </c>
      <c r="I66" s="222">
        <f t="shared" si="3"/>
        <v>0</v>
      </c>
    </row>
    <row r="67" spans="1:9" s="73" customFormat="1" ht="36" customHeight="1">
      <c r="A67" s="82">
        <v>58</v>
      </c>
      <c r="B67" s="83" t="s">
        <v>100</v>
      </c>
      <c r="C67" s="99" t="s">
        <v>167</v>
      </c>
      <c r="D67" s="221">
        <v>0</v>
      </c>
      <c r="E67" s="221">
        <v>0</v>
      </c>
      <c r="F67" s="222">
        <f t="shared" si="1"/>
        <v>0</v>
      </c>
      <c r="G67" s="221">
        <v>0</v>
      </c>
      <c r="H67" s="221">
        <v>0</v>
      </c>
      <c r="I67" s="222">
        <f t="shared" si="3"/>
        <v>0</v>
      </c>
    </row>
    <row r="68" spans="1:9" s="231" customFormat="1" ht="36" customHeight="1">
      <c r="A68" s="74">
        <v>59</v>
      </c>
      <c r="B68" s="75" t="s">
        <v>70</v>
      </c>
      <c r="C68" s="76" t="s">
        <v>168</v>
      </c>
      <c r="D68" s="77">
        <f>SUM(D69:D70)</f>
        <v>2906</v>
      </c>
      <c r="E68" s="77">
        <f>SUM(E69:E70)</f>
        <v>0</v>
      </c>
      <c r="F68" s="77">
        <f t="shared" si="1"/>
        <v>2906</v>
      </c>
      <c r="G68" s="77">
        <f>SUM(G69:G70)</f>
        <v>2906</v>
      </c>
      <c r="H68" s="77">
        <f>SUM(H69:H70)</f>
        <v>0</v>
      </c>
      <c r="I68" s="77">
        <f t="shared" si="3"/>
        <v>2906</v>
      </c>
    </row>
    <row r="69" spans="1:9" s="230" customFormat="1" ht="36" customHeight="1">
      <c r="A69" s="82">
        <v>60</v>
      </c>
      <c r="B69" s="83" t="s">
        <v>98</v>
      </c>
      <c r="C69" s="99" t="s">
        <v>169</v>
      </c>
      <c r="D69" s="221">
        <v>2906</v>
      </c>
      <c r="E69" s="221">
        <v>0</v>
      </c>
      <c r="F69" s="222">
        <f t="shared" si="1"/>
        <v>2906</v>
      </c>
      <c r="G69" s="221">
        <v>2906</v>
      </c>
      <c r="H69" s="221">
        <v>0</v>
      </c>
      <c r="I69" s="222">
        <f t="shared" si="3"/>
        <v>2906</v>
      </c>
    </row>
    <row r="70" spans="1:9" s="73" customFormat="1" ht="36" customHeight="1">
      <c r="A70" s="82">
        <v>61</v>
      </c>
      <c r="B70" s="83" t="s">
        <v>100</v>
      </c>
      <c r="C70" s="99" t="s">
        <v>170</v>
      </c>
      <c r="D70" s="221">
        <v>0</v>
      </c>
      <c r="E70" s="221">
        <v>0</v>
      </c>
      <c r="F70" s="222">
        <f t="shared" si="1"/>
        <v>0</v>
      </c>
      <c r="G70" s="221">
        <v>0</v>
      </c>
      <c r="H70" s="221">
        <v>0</v>
      </c>
      <c r="I70" s="222">
        <f t="shared" si="3"/>
        <v>0</v>
      </c>
    </row>
    <row r="71" spans="1:9" s="231" customFormat="1" ht="36" customHeight="1">
      <c r="A71" s="74">
        <v>62</v>
      </c>
      <c r="B71" s="75"/>
      <c r="C71" s="76" t="s">
        <v>171</v>
      </c>
      <c r="D71" s="77">
        <f>D63+D65+D68</f>
        <v>193829</v>
      </c>
      <c r="E71" s="77">
        <f>E63+E65+E68</f>
        <v>15000</v>
      </c>
      <c r="F71" s="77">
        <f t="shared" si="1"/>
        <v>208829</v>
      </c>
      <c r="G71" s="77">
        <f>G63+G65+G68</f>
        <v>218184</v>
      </c>
      <c r="H71" s="77">
        <f>H63+H65+H68</f>
        <v>15466</v>
      </c>
      <c r="I71" s="77">
        <f t="shared" si="3"/>
        <v>233650</v>
      </c>
    </row>
    <row r="72" spans="1:9" s="235" customFormat="1" ht="36" customHeight="1">
      <c r="A72" s="82">
        <v>63</v>
      </c>
      <c r="B72" s="94"/>
      <c r="C72" s="95" t="s">
        <v>172</v>
      </c>
      <c r="D72" s="221">
        <v>45376</v>
      </c>
      <c r="E72" s="221"/>
      <c r="F72" s="228">
        <f>E72+D72</f>
        <v>45376</v>
      </c>
      <c r="G72" s="221">
        <v>32213</v>
      </c>
      <c r="H72" s="221"/>
      <c r="I72" s="228">
        <v>32213</v>
      </c>
    </row>
    <row r="73" spans="1:9" s="218" customFormat="1" ht="36" customHeight="1">
      <c r="A73" s="74">
        <v>64</v>
      </c>
      <c r="B73" s="75"/>
      <c r="C73" s="76" t="s">
        <v>173</v>
      </c>
      <c r="D73" s="77">
        <f aca="true" t="shared" si="4" ref="D73:I73">D72+D71</f>
        <v>239205</v>
      </c>
      <c r="E73" s="77">
        <f t="shared" si="4"/>
        <v>15000</v>
      </c>
      <c r="F73" s="77">
        <f t="shared" si="4"/>
        <v>254205</v>
      </c>
      <c r="G73" s="77">
        <f t="shared" si="4"/>
        <v>250397</v>
      </c>
      <c r="H73" s="77">
        <f t="shared" si="4"/>
        <v>15466</v>
      </c>
      <c r="I73" s="77">
        <f t="shared" si="4"/>
        <v>265863</v>
      </c>
    </row>
    <row r="74" spans="1:9" ht="38.25">
      <c r="A74" s="114"/>
      <c r="B74" s="115"/>
      <c r="C74" s="116"/>
      <c r="D74" s="116"/>
      <c r="E74" s="116"/>
      <c r="F74" s="117"/>
      <c r="G74" s="116"/>
      <c r="H74" s="116"/>
      <c r="I74" s="117"/>
    </row>
    <row r="75" spans="4:7" ht="20.25">
      <c r="D75" s="118"/>
      <c r="G75" s="118"/>
    </row>
    <row r="76" spans="4:7" ht="20.25">
      <c r="D76" s="119"/>
      <c r="G76" s="119"/>
    </row>
    <row r="78" ht="20.25">
      <c r="B78" s="120"/>
    </row>
  </sheetData>
  <sheetProtection selectLockedCells="1" selectUnlockedCells="1"/>
  <mergeCells count="9">
    <mergeCell ref="A1:I1"/>
    <mergeCell ref="A2:I2"/>
    <mergeCell ref="A3:I3"/>
    <mergeCell ref="A4:I4"/>
    <mergeCell ref="A5:A9"/>
    <mergeCell ref="B5:C5"/>
    <mergeCell ref="B6:C9"/>
    <mergeCell ref="D7:F9"/>
    <mergeCell ref="G7:I9"/>
  </mergeCells>
  <printOptions horizontalCentered="1"/>
  <pageMargins left="1.417361111111111" right="0.7875" top="0.9840277777777777" bottom="0.9840277777777777" header="0.5118055555555555" footer="0.5118055555555555"/>
  <pageSetup horizontalDpi="300" verticalDpi="300" orientation="portrait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4">
      <selection activeCell="E33" sqref="E33"/>
    </sheetView>
  </sheetViews>
  <sheetFormatPr defaultColWidth="9.00390625" defaultRowHeight="12.75"/>
  <cols>
    <col min="1" max="1" width="11.25390625" style="121" customWidth="1"/>
    <col min="2" max="2" width="14.75390625" style="122" customWidth="1"/>
    <col min="3" max="3" width="68.125" style="122" customWidth="1"/>
    <col min="4" max="5" width="32.25390625" style="122" customWidth="1"/>
    <col min="6" max="6" width="1.25" style="122" customWidth="1"/>
    <col min="7" max="7" width="0.74609375" style="122" customWidth="1"/>
    <col min="8" max="16384" width="9.125" style="122" customWidth="1"/>
  </cols>
  <sheetData>
    <row r="1" spans="1:5" ht="27.75">
      <c r="A1" s="474" t="s">
        <v>303</v>
      </c>
      <c r="B1" s="474"/>
      <c r="C1" s="474"/>
      <c r="D1" s="474"/>
      <c r="E1" s="474"/>
    </row>
    <row r="2" spans="1:7" ht="45.75" customHeight="1">
      <c r="A2" s="475" t="s">
        <v>304</v>
      </c>
      <c r="B2" s="475"/>
      <c r="C2" s="475"/>
      <c r="D2" s="475"/>
      <c r="E2" s="475"/>
      <c r="F2" s="123"/>
      <c r="G2" s="123"/>
    </row>
    <row r="3" spans="1:5" ht="12.75">
      <c r="A3" s="124"/>
      <c r="B3" s="125"/>
      <c r="C3" s="125"/>
      <c r="D3" s="126"/>
      <c r="E3" s="126"/>
    </row>
    <row r="4" spans="1:5" ht="25.5" customHeight="1">
      <c r="A4" s="450" t="s">
        <v>16</v>
      </c>
      <c r="B4" s="476" t="s">
        <v>176</v>
      </c>
      <c r="C4" s="476"/>
      <c r="D4" s="236" t="s">
        <v>18</v>
      </c>
      <c r="E4" s="236" t="s">
        <v>19</v>
      </c>
    </row>
    <row r="5" spans="1:10" s="130" customFormat="1" ht="25.5">
      <c r="A5" s="450"/>
      <c r="B5" s="450" t="s">
        <v>178</v>
      </c>
      <c r="C5" s="450"/>
      <c r="D5" s="127" t="s">
        <v>179</v>
      </c>
      <c r="E5" s="127" t="s">
        <v>305</v>
      </c>
      <c r="F5" s="129"/>
      <c r="G5" s="129"/>
      <c r="H5" s="129"/>
      <c r="I5" s="129"/>
      <c r="J5" s="129"/>
    </row>
    <row r="6" spans="1:10" s="134" customFormat="1" ht="25.5">
      <c r="A6" s="127">
        <v>1</v>
      </c>
      <c r="B6" s="127" t="s">
        <v>46</v>
      </c>
      <c r="C6" s="131" t="s">
        <v>181</v>
      </c>
      <c r="D6" s="132">
        <f>SUM(D7+D14+D30)</f>
        <v>42102</v>
      </c>
      <c r="E6" s="132">
        <v>45997</v>
      </c>
      <c r="F6" s="133"/>
      <c r="G6" s="133"/>
      <c r="H6" s="133"/>
      <c r="I6" s="133"/>
      <c r="J6" s="133"/>
    </row>
    <row r="7" spans="1:5" s="134" customFormat="1" ht="51">
      <c r="A7" s="127">
        <v>2</v>
      </c>
      <c r="B7" s="135" t="s">
        <v>182</v>
      </c>
      <c r="C7" s="131" t="s">
        <v>183</v>
      </c>
      <c r="D7" s="132">
        <f>SUM(D8:D13)</f>
        <v>36979</v>
      </c>
      <c r="E7" s="132">
        <v>40282</v>
      </c>
    </row>
    <row r="8" spans="1:5" ht="26.25">
      <c r="A8" s="136">
        <v>3</v>
      </c>
      <c r="B8" s="137" t="s">
        <v>184</v>
      </c>
      <c r="C8" s="138" t="s">
        <v>185</v>
      </c>
      <c r="D8" s="237">
        <v>36689</v>
      </c>
      <c r="E8" s="237">
        <v>39992</v>
      </c>
    </row>
    <row r="9" spans="1:5" ht="26.25">
      <c r="A9" s="136">
        <v>4</v>
      </c>
      <c r="B9" s="137" t="s">
        <v>186</v>
      </c>
      <c r="C9" s="138" t="s">
        <v>187</v>
      </c>
      <c r="D9" s="237"/>
      <c r="E9" s="237"/>
    </row>
    <row r="10" spans="1:5" ht="26.25">
      <c r="A10" s="136">
        <v>5</v>
      </c>
      <c r="B10" s="137" t="s">
        <v>188</v>
      </c>
      <c r="C10" s="138" t="s">
        <v>189</v>
      </c>
      <c r="D10" s="237"/>
      <c r="E10" s="237"/>
    </row>
    <row r="11" spans="1:5" ht="52.5">
      <c r="A11" s="136">
        <v>6</v>
      </c>
      <c r="B11" s="137" t="s">
        <v>190</v>
      </c>
      <c r="C11" s="138" t="s">
        <v>191</v>
      </c>
      <c r="D11" s="237">
        <v>290</v>
      </c>
      <c r="E11" s="237">
        <v>290</v>
      </c>
    </row>
    <row r="12" spans="1:5" ht="52.5">
      <c r="A12" s="136">
        <v>7</v>
      </c>
      <c r="B12" s="137" t="s">
        <v>192</v>
      </c>
      <c r="C12" s="138" t="s">
        <v>193</v>
      </c>
      <c r="D12" s="237">
        <v>0</v>
      </c>
      <c r="E12" s="237">
        <v>0</v>
      </c>
    </row>
    <row r="13" spans="1:5" ht="26.25">
      <c r="A13" s="136">
        <v>8</v>
      </c>
      <c r="B13" s="137" t="s">
        <v>194</v>
      </c>
      <c r="C13" s="138" t="s">
        <v>195</v>
      </c>
      <c r="D13" s="237"/>
      <c r="E13" s="237"/>
    </row>
    <row r="14" spans="1:9" s="134" customFormat="1" ht="25.5">
      <c r="A14" s="127">
        <v>9</v>
      </c>
      <c r="B14" s="135" t="s">
        <v>196</v>
      </c>
      <c r="C14" s="131" t="s">
        <v>197</v>
      </c>
      <c r="D14" s="132">
        <f>SUM(D15:D29)</f>
        <v>3567</v>
      </c>
      <c r="E14" s="132">
        <v>4159</v>
      </c>
      <c r="I14" s="140"/>
    </row>
    <row r="15" spans="1:8" ht="26.25">
      <c r="A15" s="136">
        <v>10</v>
      </c>
      <c r="B15" s="137" t="s">
        <v>198</v>
      </c>
      <c r="C15" s="138" t="s">
        <v>199</v>
      </c>
      <c r="D15" s="237">
        <v>0</v>
      </c>
      <c r="E15" s="237">
        <v>0</v>
      </c>
      <c r="H15" s="141"/>
    </row>
    <row r="16" spans="1:5" ht="26.25">
      <c r="A16" s="136">
        <v>11</v>
      </c>
      <c r="B16" s="137" t="s">
        <v>200</v>
      </c>
      <c r="C16" s="138" t="s">
        <v>201</v>
      </c>
      <c r="D16" s="237"/>
      <c r="E16" s="237"/>
    </row>
    <row r="17" spans="1:5" ht="26.25">
      <c r="A17" s="136">
        <v>12</v>
      </c>
      <c r="B17" s="137" t="s">
        <v>202</v>
      </c>
      <c r="C17" s="142" t="s">
        <v>203</v>
      </c>
      <c r="D17" s="237"/>
      <c r="E17" s="237"/>
    </row>
    <row r="18" spans="1:5" ht="26.25">
      <c r="A18" s="136">
        <v>13</v>
      </c>
      <c r="B18" s="137" t="s">
        <v>204</v>
      </c>
      <c r="C18" s="138" t="s">
        <v>205</v>
      </c>
      <c r="D18" s="237"/>
      <c r="E18" s="237"/>
    </row>
    <row r="19" spans="1:8" ht="26.25">
      <c r="A19" s="136">
        <v>14</v>
      </c>
      <c r="B19" s="137" t="s">
        <v>206</v>
      </c>
      <c r="C19" s="138" t="s">
        <v>207</v>
      </c>
      <c r="D19" s="237">
        <v>0</v>
      </c>
      <c r="E19" s="237">
        <v>592</v>
      </c>
      <c r="H19" s="141"/>
    </row>
    <row r="20" spans="1:5" ht="52.5">
      <c r="A20" s="136">
        <v>15</v>
      </c>
      <c r="B20" s="137" t="s">
        <v>208</v>
      </c>
      <c r="C20" s="138" t="s">
        <v>209</v>
      </c>
      <c r="D20" s="237"/>
      <c r="E20" s="237"/>
    </row>
    <row r="21" spans="1:5" ht="52.5">
      <c r="A21" s="136">
        <v>16</v>
      </c>
      <c r="B21" s="137" t="s">
        <v>210</v>
      </c>
      <c r="C21" s="143" t="s">
        <v>211</v>
      </c>
      <c r="D21" s="237"/>
      <c r="E21" s="237"/>
    </row>
    <row r="22" spans="1:8" ht="26.25">
      <c r="A22" s="136">
        <v>17</v>
      </c>
      <c r="B22" s="137" t="s">
        <v>212</v>
      </c>
      <c r="C22" s="138" t="s">
        <v>213</v>
      </c>
      <c r="D22" s="237"/>
      <c r="E22" s="237"/>
      <c r="H22" s="141"/>
    </row>
    <row r="23" spans="1:5" ht="26.25">
      <c r="A23" s="136">
        <v>18</v>
      </c>
      <c r="B23" s="137" t="s">
        <v>214</v>
      </c>
      <c r="C23" s="138" t="s">
        <v>215</v>
      </c>
      <c r="D23" s="237">
        <v>188</v>
      </c>
      <c r="E23" s="237">
        <v>188</v>
      </c>
    </row>
    <row r="24" spans="1:5" ht="52.5">
      <c r="A24" s="136">
        <v>19</v>
      </c>
      <c r="B24" s="137" t="s">
        <v>216</v>
      </c>
      <c r="C24" s="143" t="s">
        <v>217</v>
      </c>
      <c r="D24" s="237"/>
      <c r="E24" s="237"/>
    </row>
    <row r="25" spans="1:5" ht="26.25">
      <c r="A25" s="136">
        <v>20</v>
      </c>
      <c r="B25" s="137" t="s">
        <v>218</v>
      </c>
      <c r="C25" s="138" t="s">
        <v>219</v>
      </c>
      <c r="D25" s="237"/>
      <c r="E25" s="237"/>
    </row>
    <row r="26" spans="1:5" ht="26.25">
      <c r="A26" s="136">
        <v>21</v>
      </c>
      <c r="B26" s="137" t="s">
        <v>220</v>
      </c>
      <c r="C26" s="138" t="s">
        <v>221</v>
      </c>
      <c r="D26" s="237"/>
      <c r="E26" s="237"/>
    </row>
    <row r="27" spans="1:5" ht="26.25">
      <c r="A27" s="136">
        <v>22</v>
      </c>
      <c r="B27" s="137" t="s">
        <v>222</v>
      </c>
      <c r="C27" s="142" t="s">
        <v>223</v>
      </c>
      <c r="D27" s="237">
        <v>2151</v>
      </c>
      <c r="E27" s="237">
        <v>2151</v>
      </c>
    </row>
    <row r="28" spans="1:5" ht="26.25">
      <c r="A28" s="136">
        <v>23</v>
      </c>
      <c r="B28" s="137" t="s">
        <v>224</v>
      </c>
      <c r="C28" s="138" t="s">
        <v>225</v>
      </c>
      <c r="D28" s="237">
        <v>0</v>
      </c>
      <c r="E28" s="237">
        <v>0</v>
      </c>
    </row>
    <row r="29" spans="1:10" ht="52.5">
      <c r="A29" s="136">
        <v>24</v>
      </c>
      <c r="B29" s="137" t="s">
        <v>226</v>
      </c>
      <c r="C29" s="143" t="s">
        <v>227</v>
      </c>
      <c r="D29" s="237">
        <v>1228</v>
      </c>
      <c r="E29" s="237">
        <v>1228</v>
      </c>
      <c r="J29" s="122" t="s">
        <v>228</v>
      </c>
    </row>
    <row r="30" spans="1:5" s="134" customFormat="1" ht="25.5">
      <c r="A30" s="127">
        <v>25</v>
      </c>
      <c r="B30" s="135" t="s">
        <v>229</v>
      </c>
      <c r="C30" s="131" t="s">
        <v>230</v>
      </c>
      <c r="D30" s="132">
        <f>SUM(D31:D33)</f>
        <v>1556</v>
      </c>
      <c r="E30" s="132">
        <f>SUM(E31:E33)</f>
        <v>1556</v>
      </c>
    </row>
    <row r="31" spans="1:5" ht="26.25">
      <c r="A31" s="136">
        <v>26</v>
      </c>
      <c r="B31" s="137" t="s">
        <v>231</v>
      </c>
      <c r="C31" s="138" t="s">
        <v>232</v>
      </c>
      <c r="D31" s="237">
        <v>56</v>
      </c>
      <c r="E31" s="237">
        <v>56</v>
      </c>
    </row>
    <row r="32" spans="1:5" ht="26.25">
      <c r="A32" s="136">
        <v>27</v>
      </c>
      <c r="B32" s="137" t="s">
        <v>233</v>
      </c>
      <c r="C32" s="138" t="s">
        <v>234</v>
      </c>
      <c r="D32" s="237">
        <v>0</v>
      </c>
      <c r="E32" s="237">
        <v>0</v>
      </c>
    </row>
    <row r="33" spans="1:5" ht="52.5">
      <c r="A33" s="136">
        <v>28</v>
      </c>
      <c r="B33" s="137" t="s">
        <v>235</v>
      </c>
      <c r="C33" s="138" t="s">
        <v>236</v>
      </c>
      <c r="D33" s="237">
        <v>1500</v>
      </c>
      <c r="E33" s="237">
        <v>1500</v>
      </c>
    </row>
    <row r="34" spans="1:5" s="134" customFormat="1" ht="51">
      <c r="A34" s="127">
        <v>29</v>
      </c>
      <c r="B34" s="135" t="s">
        <v>49</v>
      </c>
      <c r="C34" s="131" t="s">
        <v>237</v>
      </c>
      <c r="D34" s="132">
        <v>12881</v>
      </c>
      <c r="E34" s="132">
        <v>13512</v>
      </c>
    </row>
    <row r="35" spans="4:5" ht="12.75">
      <c r="D35" s="144"/>
      <c r="E35" s="144"/>
    </row>
  </sheetData>
  <sheetProtection selectLockedCells="1" selectUnlockedCells="1"/>
  <mergeCells count="5">
    <mergeCell ref="A1:E1"/>
    <mergeCell ref="A2:E2"/>
    <mergeCell ref="A4:A5"/>
    <mergeCell ref="B4:C4"/>
    <mergeCell ref="B5:C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4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22">
      <selection activeCell="E41" sqref="E41"/>
    </sheetView>
  </sheetViews>
  <sheetFormatPr defaultColWidth="9.00390625" defaultRowHeight="12.75"/>
  <cols>
    <col min="1" max="1" width="13.00390625" style="145" customWidth="1"/>
    <col min="2" max="2" width="13.00390625" style="146" customWidth="1"/>
    <col min="3" max="3" width="57.125" style="122" customWidth="1"/>
    <col min="4" max="5" width="24.375" style="147" customWidth="1"/>
    <col min="6" max="6" width="14.125" style="122" customWidth="1"/>
    <col min="7" max="7" width="24.125" style="122" customWidth="1"/>
    <col min="8" max="16384" width="9.125" style="122" customWidth="1"/>
  </cols>
  <sheetData>
    <row r="1" spans="1:7" ht="20.25">
      <c r="A1" s="448" t="s">
        <v>306</v>
      </c>
      <c r="B1" s="448"/>
      <c r="C1" s="448"/>
      <c r="D1" s="448"/>
      <c r="E1" s="448"/>
      <c r="F1" s="149"/>
      <c r="G1" s="149"/>
    </row>
    <row r="2" spans="1:9" s="153" customFormat="1" ht="49.5" customHeight="1">
      <c r="A2" s="477" t="s">
        <v>307</v>
      </c>
      <c r="B2" s="477"/>
      <c r="C2" s="477"/>
      <c r="D2" s="477"/>
      <c r="E2" s="477"/>
      <c r="F2" s="238"/>
      <c r="G2" s="238"/>
      <c r="I2" s="154"/>
    </row>
    <row r="3" spans="1:9" s="153" customFormat="1" ht="49.5" customHeight="1">
      <c r="A3" s="478" t="s">
        <v>30</v>
      </c>
      <c r="B3" s="479" t="s">
        <v>17</v>
      </c>
      <c r="C3" s="479"/>
      <c r="D3" s="240" t="s">
        <v>18</v>
      </c>
      <c r="E3" s="240" t="s">
        <v>19</v>
      </c>
      <c r="F3" s="158"/>
      <c r="G3" s="158"/>
      <c r="I3" s="154"/>
    </row>
    <row r="4" spans="1:7" ht="40.5" customHeight="1">
      <c r="A4" s="478"/>
      <c r="B4" s="479" t="s">
        <v>240</v>
      </c>
      <c r="C4" s="479"/>
      <c r="D4" s="240" t="s">
        <v>94</v>
      </c>
      <c r="E4" s="240" t="s">
        <v>15</v>
      </c>
      <c r="F4" s="146"/>
      <c r="G4" s="146"/>
    </row>
    <row r="5" spans="1:5" s="164" customFormat="1" ht="20.25">
      <c r="A5" s="241">
        <v>1</v>
      </c>
      <c r="B5" s="242" t="s">
        <v>46</v>
      </c>
      <c r="C5" s="243" t="s">
        <v>241</v>
      </c>
      <c r="D5" s="244">
        <f>SUM(D6+D17+D29+D35)</f>
        <v>32693</v>
      </c>
      <c r="E5" s="244">
        <v>42186</v>
      </c>
    </row>
    <row r="6" spans="1:5" s="169" customFormat="1" ht="20.25">
      <c r="A6" s="239">
        <v>2</v>
      </c>
      <c r="B6" s="245"/>
      <c r="C6" s="246" t="s">
        <v>242</v>
      </c>
      <c r="D6" s="247">
        <f>SUM(D7:D16)</f>
        <v>5664</v>
      </c>
      <c r="E6" s="247">
        <v>8251</v>
      </c>
    </row>
    <row r="7" spans="1:5" ht="20.25">
      <c r="A7" s="248">
        <v>3</v>
      </c>
      <c r="B7" s="249" t="s">
        <v>98</v>
      </c>
      <c r="C7" s="250" t="s">
        <v>243</v>
      </c>
      <c r="D7" s="251">
        <v>1545</v>
      </c>
      <c r="E7" s="251">
        <v>4035</v>
      </c>
    </row>
    <row r="8" spans="1:5" ht="20.25">
      <c r="A8" s="248">
        <v>4</v>
      </c>
      <c r="B8" s="249" t="s">
        <v>100</v>
      </c>
      <c r="C8" s="250" t="s">
        <v>244</v>
      </c>
      <c r="D8" s="251">
        <v>45</v>
      </c>
      <c r="E8" s="251">
        <v>45</v>
      </c>
    </row>
    <row r="9" spans="1:5" ht="20.25">
      <c r="A9" s="248">
        <v>5</v>
      </c>
      <c r="B9" s="249" t="s">
        <v>102</v>
      </c>
      <c r="C9" s="250" t="s">
        <v>245</v>
      </c>
      <c r="D9" s="251">
        <v>1020</v>
      </c>
      <c r="E9" s="251">
        <v>1020</v>
      </c>
    </row>
    <row r="10" spans="1:5" ht="20.25">
      <c r="A10" s="248">
        <v>6</v>
      </c>
      <c r="B10" s="249" t="s">
        <v>104</v>
      </c>
      <c r="C10" s="250" t="s">
        <v>246</v>
      </c>
      <c r="D10" s="251">
        <v>740</v>
      </c>
      <c r="E10" s="251">
        <v>778</v>
      </c>
    </row>
    <row r="11" spans="1:5" ht="20.25">
      <c r="A11" s="248">
        <v>7</v>
      </c>
      <c r="B11" s="249" t="s">
        <v>106</v>
      </c>
      <c r="C11" s="250" t="s">
        <v>247</v>
      </c>
      <c r="D11" s="251">
        <v>0</v>
      </c>
      <c r="E11" s="251">
        <v>0</v>
      </c>
    </row>
    <row r="12" spans="1:5" ht="20.25">
      <c r="A12" s="248">
        <v>8</v>
      </c>
      <c r="B12" s="249" t="s">
        <v>108</v>
      </c>
      <c r="C12" s="250" t="s">
        <v>248</v>
      </c>
      <c r="D12" s="251">
        <v>210</v>
      </c>
      <c r="E12" s="251">
        <v>210</v>
      </c>
    </row>
    <row r="13" spans="1:5" ht="20.25">
      <c r="A13" s="248">
        <v>9</v>
      </c>
      <c r="B13" s="249" t="s">
        <v>112</v>
      </c>
      <c r="C13" s="250" t="s">
        <v>249</v>
      </c>
      <c r="D13" s="251">
        <v>100</v>
      </c>
      <c r="E13" s="251">
        <v>100</v>
      </c>
    </row>
    <row r="14" spans="1:5" ht="40.5">
      <c r="A14" s="248">
        <v>10</v>
      </c>
      <c r="B14" s="249" t="s">
        <v>114</v>
      </c>
      <c r="C14" s="250" t="s">
        <v>250</v>
      </c>
      <c r="D14" s="251">
        <v>150</v>
      </c>
      <c r="E14" s="251">
        <v>150</v>
      </c>
    </row>
    <row r="15" spans="1:5" ht="20.25">
      <c r="A15" s="248">
        <v>11</v>
      </c>
      <c r="B15" s="249" t="s">
        <v>116</v>
      </c>
      <c r="C15" s="250" t="s">
        <v>251</v>
      </c>
      <c r="D15" s="251">
        <v>94</v>
      </c>
      <c r="E15" s="251">
        <v>94</v>
      </c>
    </row>
    <row r="16" spans="1:5" ht="40.5">
      <c r="A16" s="248">
        <v>12</v>
      </c>
      <c r="B16" s="249" t="s">
        <v>119</v>
      </c>
      <c r="C16" s="250" t="s">
        <v>252</v>
      </c>
      <c r="D16" s="251">
        <v>1760</v>
      </c>
      <c r="E16" s="251">
        <v>1819</v>
      </c>
    </row>
    <row r="17" spans="1:5" s="169" customFormat="1" ht="20.25">
      <c r="A17" s="239">
        <v>13</v>
      </c>
      <c r="B17" s="245"/>
      <c r="C17" s="246" t="s">
        <v>253</v>
      </c>
      <c r="D17" s="247">
        <f>SUM(D18:D28)</f>
        <v>17364</v>
      </c>
      <c r="E17" s="247">
        <v>22357</v>
      </c>
    </row>
    <row r="18" spans="1:5" ht="20.25">
      <c r="A18" s="248">
        <v>14</v>
      </c>
      <c r="B18" s="249" t="s">
        <v>121</v>
      </c>
      <c r="C18" s="250" t="s">
        <v>254</v>
      </c>
      <c r="D18" s="251">
        <v>2577</v>
      </c>
      <c r="E18" s="251">
        <v>2577</v>
      </c>
    </row>
    <row r="19" spans="1:5" ht="20.25">
      <c r="A19" s="248">
        <v>15</v>
      </c>
      <c r="B19" s="249" t="s">
        <v>123</v>
      </c>
      <c r="C19" s="250" t="s">
        <v>255</v>
      </c>
      <c r="D19" s="251">
        <v>0</v>
      </c>
      <c r="E19" s="251">
        <v>25</v>
      </c>
    </row>
    <row r="20" spans="1:5" ht="20.25">
      <c r="A20" s="248">
        <v>16</v>
      </c>
      <c r="B20" s="249" t="s">
        <v>125</v>
      </c>
      <c r="C20" s="250" t="s">
        <v>256</v>
      </c>
      <c r="D20" s="251">
        <v>234</v>
      </c>
      <c r="E20" s="251">
        <v>234</v>
      </c>
    </row>
    <row r="21" spans="1:5" ht="20.25">
      <c r="A21" s="248">
        <v>17</v>
      </c>
      <c r="B21" s="249" t="s">
        <v>127</v>
      </c>
      <c r="C21" s="250" t="s">
        <v>257</v>
      </c>
      <c r="D21" s="251">
        <v>300</v>
      </c>
      <c r="E21" s="251">
        <v>300</v>
      </c>
    </row>
    <row r="22" spans="1:5" ht="20.25">
      <c r="A22" s="248">
        <v>18</v>
      </c>
      <c r="B22" s="249" t="s">
        <v>129</v>
      </c>
      <c r="C22" s="250" t="s">
        <v>258</v>
      </c>
      <c r="D22" s="251">
        <v>1100</v>
      </c>
      <c r="E22" s="251">
        <v>5900</v>
      </c>
    </row>
    <row r="23" spans="1:5" ht="20.25">
      <c r="A23" s="248">
        <v>19</v>
      </c>
      <c r="B23" s="249" t="s">
        <v>259</v>
      </c>
      <c r="C23" s="250" t="s">
        <v>260</v>
      </c>
      <c r="D23" s="251">
        <v>5600</v>
      </c>
      <c r="E23" s="251">
        <v>5600</v>
      </c>
    </row>
    <row r="24" spans="1:5" ht="20.25">
      <c r="A24" s="248">
        <v>20</v>
      </c>
      <c r="B24" s="249" t="s">
        <v>261</v>
      </c>
      <c r="C24" s="252" t="s">
        <v>262</v>
      </c>
      <c r="D24" s="251">
        <v>170</v>
      </c>
      <c r="E24" s="251">
        <v>190</v>
      </c>
    </row>
    <row r="25" spans="1:5" ht="20.25">
      <c r="A25" s="248">
        <v>21</v>
      </c>
      <c r="B25" s="249" t="s">
        <v>263</v>
      </c>
      <c r="C25" s="250" t="s">
        <v>264</v>
      </c>
      <c r="D25" s="251">
        <v>1670</v>
      </c>
      <c r="E25" s="251">
        <v>1670</v>
      </c>
    </row>
    <row r="26" spans="1:5" ht="20.25">
      <c r="A26" s="248">
        <v>22</v>
      </c>
      <c r="B26" s="249" t="s">
        <v>265</v>
      </c>
      <c r="C26" s="250" t="s">
        <v>266</v>
      </c>
      <c r="D26" s="251">
        <v>4855</v>
      </c>
      <c r="E26" s="251">
        <v>5003</v>
      </c>
    </row>
    <row r="27" spans="1:5" ht="20.25">
      <c r="A27" s="248">
        <v>23</v>
      </c>
      <c r="B27" s="249" t="s">
        <v>267</v>
      </c>
      <c r="C27" s="250" t="s">
        <v>268</v>
      </c>
      <c r="D27" s="251">
        <v>0</v>
      </c>
      <c r="E27" s="251">
        <v>0</v>
      </c>
    </row>
    <row r="28" spans="1:5" ht="20.25">
      <c r="A28" s="248">
        <v>24</v>
      </c>
      <c r="B28" s="249" t="s">
        <v>269</v>
      </c>
      <c r="C28" s="250" t="s">
        <v>270</v>
      </c>
      <c r="D28" s="251">
        <v>858</v>
      </c>
      <c r="E28" s="251">
        <v>858</v>
      </c>
    </row>
    <row r="29" spans="1:5" s="169" customFormat="1" ht="20.25">
      <c r="A29" s="239">
        <v>25</v>
      </c>
      <c r="B29" s="245"/>
      <c r="C29" s="246" t="s">
        <v>271</v>
      </c>
      <c r="D29" s="247">
        <f>SUM(D30:D34)</f>
        <v>8046</v>
      </c>
      <c r="E29" s="247">
        <v>9959</v>
      </c>
    </row>
    <row r="30" spans="1:5" ht="20.25">
      <c r="A30" s="248">
        <v>26</v>
      </c>
      <c r="B30" s="249" t="s">
        <v>272</v>
      </c>
      <c r="C30" s="252" t="s">
        <v>273</v>
      </c>
      <c r="D30" s="251">
        <v>5741</v>
      </c>
      <c r="E30" s="251">
        <v>7591</v>
      </c>
    </row>
    <row r="31" spans="1:5" ht="20.25">
      <c r="A31" s="248">
        <v>27</v>
      </c>
      <c r="B31" s="249" t="s">
        <v>274</v>
      </c>
      <c r="C31" s="252" t="s">
        <v>275</v>
      </c>
      <c r="D31" s="251">
        <v>1203</v>
      </c>
      <c r="E31" s="251">
        <v>1266</v>
      </c>
    </row>
    <row r="32" spans="1:5" ht="20.25">
      <c r="A32" s="248">
        <v>28</v>
      </c>
      <c r="B32" s="249" t="s">
        <v>276</v>
      </c>
      <c r="C32" s="250" t="s">
        <v>277</v>
      </c>
      <c r="D32" s="251">
        <v>0</v>
      </c>
      <c r="E32" s="251">
        <v>0</v>
      </c>
    </row>
    <row r="33" spans="1:5" ht="20.25">
      <c r="A33" s="248">
        <v>29</v>
      </c>
      <c r="B33" s="249" t="s">
        <v>278</v>
      </c>
      <c r="C33" s="250" t="s">
        <v>279</v>
      </c>
      <c r="D33" s="251">
        <v>1102</v>
      </c>
      <c r="E33" s="251">
        <v>1102</v>
      </c>
    </row>
    <row r="34" spans="1:5" ht="20.25">
      <c r="A34" s="248">
        <v>30</v>
      </c>
      <c r="B34" s="249" t="s">
        <v>280</v>
      </c>
      <c r="C34" s="250" t="s">
        <v>281</v>
      </c>
      <c r="D34" s="251">
        <v>0</v>
      </c>
      <c r="E34" s="251">
        <v>0</v>
      </c>
    </row>
    <row r="35" spans="1:5" s="169" customFormat="1" ht="20.25">
      <c r="A35" s="239">
        <v>31</v>
      </c>
      <c r="B35" s="245"/>
      <c r="C35" s="246" t="s">
        <v>282</v>
      </c>
      <c r="D35" s="247">
        <f>SUM(D36:D38)</f>
        <v>1619</v>
      </c>
      <c r="E35" s="247">
        <f>SUM(E36:E38)</f>
        <v>1619</v>
      </c>
    </row>
    <row r="36" spans="1:5" ht="20.25">
      <c r="A36" s="248">
        <v>32</v>
      </c>
      <c r="B36" s="249" t="s">
        <v>283</v>
      </c>
      <c r="C36" s="250" t="s">
        <v>284</v>
      </c>
      <c r="D36" s="251">
        <v>0</v>
      </c>
      <c r="E36" s="251">
        <v>0</v>
      </c>
    </row>
    <row r="37" spans="1:5" ht="20.25">
      <c r="A37" s="248">
        <v>33</v>
      </c>
      <c r="B37" s="249" t="s">
        <v>285</v>
      </c>
      <c r="C37" s="250" t="s">
        <v>286</v>
      </c>
      <c r="D37" s="251">
        <v>1469</v>
      </c>
      <c r="E37" s="251">
        <v>1469</v>
      </c>
    </row>
    <row r="38" spans="1:5" ht="20.25">
      <c r="A38" s="248">
        <v>34</v>
      </c>
      <c r="B38" s="249" t="s">
        <v>287</v>
      </c>
      <c r="C38" s="250" t="s">
        <v>288</v>
      </c>
      <c r="D38" s="251">
        <v>150</v>
      </c>
      <c r="E38" s="251">
        <v>150</v>
      </c>
    </row>
    <row r="39" spans="1:8" s="178" customFormat="1" ht="20.25">
      <c r="A39" s="241">
        <v>35</v>
      </c>
      <c r="B39" s="253" t="s">
        <v>289</v>
      </c>
      <c r="C39" s="254" t="s">
        <v>290</v>
      </c>
      <c r="D39" s="255">
        <v>0</v>
      </c>
      <c r="E39" s="255">
        <v>0</v>
      </c>
      <c r="H39" s="179"/>
    </row>
    <row r="40" spans="1:5" ht="20.25">
      <c r="A40" s="248"/>
      <c r="B40" s="256"/>
      <c r="C40" s="250"/>
      <c r="D40" s="251"/>
      <c r="E40" s="251"/>
    </row>
    <row r="41" spans="1:7" s="187" customFormat="1" ht="20.25">
      <c r="A41" s="257">
        <v>36</v>
      </c>
      <c r="B41" s="258"/>
      <c r="C41" s="259" t="s">
        <v>291</v>
      </c>
      <c r="D41" s="260">
        <f>D5</f>
        <v>32693</v>
      </c>
      <c r="E41" s="260">
        <f>E5</f>
        <v>42186</v>
      </c>
      <c r="F41" s="182"/>
      <c r="G41" s="186"/>
    </row>
    <row r="42" ht="12.75">
      <c r="C42" s="146"/>
    </row>
  </sheetData>
  <sheetProtection selectLockedCells="1" selectUnlockedCells="1"/>
  <mergeCells count="5">
    <mergeCell ref="A1:E1"/>
    <mergeCell ref="A2:E2"/>
    <mergeCell ref="A3:A4"/>
    <mergeCell ref="B3:C3"/>
    <mergeCell ref="B4:C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0" zoomScaleSheetLayoutView="70" zoomScalePageLayoutView="0" workbookViewId="0" topLeftCell="A1">
      <selection activeCell="A3" sqref="A3:M3"/>
    </sheetView>
  </sheetViews>
  <sheetFormatPr defaultColWidth="9.00390625" defaultRowHeight="12.75"/>
  <cols>
    <col min="1" max="2" width="36.875" style="122" customWidth="1"/>
    <col min="3" max="3" width="71.125" style="122" customWidth="1"/>
    <col min="4" max="4" width="12.25390625" style="122" customWidth="1"/>
    <col min="5" max="5" width="10.625" style="122" customWidth="1"/>
    <col min="6" max="6" width="13.875" style="122" customWidth="1"/>
    <col min="7" max="11" width="13.00390625" style="122" customWidth="1"/>
    <col min="12" max="12" width="9.25390625" style="122" customWidth="1"/>
    <col min="13" max="13" width="15.00390625" style="122" customWidth="1"/>
    <col min="14" max="16384" width="9.125" style="122" customWidth="1"/>
  </cols>
  <sheetData>
    <row r="1" spans="1:13" s="261" customFormat="1" ht="72" customHeight="1">
      <c r="A1" s="480" t="s">
        <v>308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3" ht="20.25">
      <c r="A2" s="481" t="s">
        <v>309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0.25">
      <c r="A3" s="482" t="s">
        <v>310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ht="12.75" customHeight="1">
      <c r="A4" s="483" t="s">
        <v>311</v>
      </c>
      <c r="B4" s="262" t="s">
        <v>17</v>
      </c>
      <c r="C4" s="127" t="s">
        <v>18</v>
      </c>
      <c r="D4" s="127" t="s">
        <v>19</v>
      </c>
      <c r="E4" s="127" t="s">
        <v>20</v>
      </c>
      <c r="F4" s="127" t="s">
        <v>312</v>
      </c>
      <c r="G4" s="127" t="s">
        <v>22</v>
      </c>
      <c r="H4" s="127" t="s">
        <v>23</v>
      </c>
      <c r="I4" s="127" t="s">
        <v>24</v>
      </c>
      <c r="J4" s="127" t="s">
        <v>25</v>
      </c>
      <c r="K4" s="127" t="s">
        <v>26</v>
      </c>
      <c r="L4" s="127" t="s">
        <v>27</v>
      </c>
      <c r="M4" s="127" t="s">
        <v>28</v>
      </c>
    </row>
    <row r="5" spans="1:13" s="264" customFormat="1" ht="218.25" customHeight="1">
      <c r="A5" s="483"/>
      <c r="B5" s="262" t="s">
        <v>313</v>
      </c>
      <c r="C5" s="262" t="s">
        <v>314</v>
      </c>
      <c r="D5" s="263" t="s">
        <v>315</v>
      </c>
      <c r="E5" s="263" t="s">
        <v>316</v>
      </c>
      <c r="F5" s="263" t="s">
        <v>317</v>
      </c>
      <c r="G5" s="263" t="s">
        <v>181</v>
      </c>
      <c r="H5" s="263" t="s">
        <v>318</v>
      </c>
      <c r="I5" s="263" t="s">
        <v>54</v>
      </c>
      <c r="J5" s="263" t="s">
        <v>319</v>
      </c>
      <c r="K5" s="263" t="s">
        <v>320</v>
      </c>
      <c r="L5" s="263" t="s">
        <v>321</v>
      </c>
      <c r="M5" s="263" t="s">
        <v>94</v>
      </c>
    </row>
    <row r="6" spans="1:13" ht="26.25">
      <c r="A6" s="136">
        <v>1</v>
      </c>
      <c r="B6" s="136">
        <v>562917</v>
      </c>
      <c r="C6" s="265" t="s">
        <v>322</v>
      </c>
      <c r="D6" s="266"/>
      <c r="E6" s="266"/>
      <c r="F6" s="266"/>
      <c r="G6" s="266"/>
      <c r="H6" s="265"/>
      <c r="I6" s="266">
        <v>2573</v>
      </c>
      <c r="J6" s="265"/>
      <c r="K6" s="266"/>
      <c r="L6" s="266"/>
      <c r="M6" s="267">
        <f>SUM(D6:L6)</f>
        <v>2573</v>
      </c>
    </row>
    <row r="7" spans="1:13" ht="26.25">
      <c r="A7" s="136">
        <v>2</v>
      </c>
      <c r="B7" s="136">
        <v>750000</v>
      </c>
      <c r="C7" s="265" t="s">
        <v>323</v>
      </c>
      <c r="D7" s="266"/>
      <c r="E7" s="266"/>
      <c r="F7" s="266"/>
      <c r="G7" s="266"/>
      <c r="H7" s="266"/>
      <c r="I7" s="266">
        <v>840</v>
      </c>
      <c r="J7" s="265"/>
      <c r="K7" s="266"/>
      <c r="L7" s="266"/>
      <c r="M7" s="267">
        <f aca="true" t="shared" si="0" ref="M7:M30">SUM(D7:L7)</f>
        <v>840</v>
      </c>
    </row>
    <row r="8" spans="1:17" ht="26.25">
      <c r="A8" s="136">
        <v>3</v>
      </c>
      <c r="B8" s="136">
        <v>813000</v>
      </c>
      <c r="C8" s="265" t="s">
        <v>324</v>
      </c>
      <c r="D8" s="266"/>
      <c r="E8" s="265"/>
      <c r="F8" s="265"/>
      <c r="G8" s="266">
        <v>1238</v>
      </c>
      <c r="H8" s="265">
        <v>326</v>
      </c>
      <c r="I8" s="265">
        <v>503</v>
      </c>
      <c r="J8" s="265"/>
      <c r="K8" s="266"/>
      <c r="L8" s="266"/>
      <c r="M8" s="267">
        <f t="shared" si="0"/>
        <v>2067</v>
      </c>
      <c r="N8" s="146"/>
      <c r="O8" s="146"/>
      <c r="P8" s="146"/>
      <c r="Q8" s="146"/>
    </row>
    <row r="9" spans="1:17" ht="26.25">
      <c r="A9" s="136">
        <v>4</v>
      </c>
      <c r="B9" s="136">
        <v>841126</v>
      </c>
      <c r="C9" s="265" t="s">
        <v>325</v>
      </c>
      <c r="D9" s="266">
        <v>3057</v>
      </c>
      <c r="E9" s="266">
        <v>1443</v>
      </c>
      <c r="F9" s="266">
        <v>2000</v>
      </c>
      <c r="G9" s="266">
        <v>28858</v>
      </c>
      <c r="H9" s="265">
        <v>7329</v>
      </c>
      <c r="I9" s="265">
        <v>22669</v>
      </c>
      <c r="J9" s="265"/>
      <c r="K9" s="266">
        <v>67783</v>
      </c>
      <c r="L9" s="266"/>
      <c r="M9" s="267">
        <f t="shared" si="0"/>
        <v>133139</v>
      </c>
      <c r="N9" s="146"/>
      <c r="O9" s="146"/>
      <c r="P9" s="146"/>
      <c r="Q9" s="146"/>
    </row>
    <row r="10" spans="1:17" ht="26.25">
      <c r="A10" s="136">
        <v>5</v>
      </c>
      <c r="B10" s="136">
        <v>841402</v>
      </c>
      <c r="C10" s="265" t="s">
        <v>326</v>
      </c>
      <c r="D10" s="266"/>
      <c r="E10" s="266"/>
      <c r="F10" s="266"/>
      <c r="G10" s="266"/>
      <c r="H10" s="266"/>
      <c r="I10" s="266">
        <v>7750</v>
      </c>
      <c r="J10" s="266"/>
      <c r="K10" s="266"/>
      <c r="L10" s="266"/>
      <c r="M10" s="267">
        <f t="shared" si="0"/>
        <v>7750</v>
      </c>
      <c r="N10" s="146"/>
      <c r="O10" s="146"/>
      <c r="P10" s="146"/>
      <c r="Q10" s="146"/>
    </row>
    <row r="11" spans="1:13" ht="26.25">
      <c r="A11" s="136">
        <v>6</v>
      </c>
      <c r="B11" s="136">
        <v>842428</v>
      </c>
      <c r="C11" s="265" t="s">
        <v>327</v>
      </c>
      <c r="D11" s="266"/>
      <c r="E11" s="266"/>
      <c r="F11" s="266"/>
      <c r="G11" s="266">
        <v>171</v>
      </c>
      <c r="H11" s="266">
        <v>43</v>
      </c>
      <c r="I11" s="266">
        <v>30</v>
      </c>
      <c r="J11" s="265"/>
      <c r="K11" s="266"/>
      <c r="L11" s="266"/>
      <c r="M11" s="267">
        <f t="shared" si="0"/>
        <v>244</v>
      </c>
    </row>
    <row r="12" spans="1:13" ht="26.25">
      <c r="A12" s="136">
        <v>7</v>
      </c>
      <c r="B12" s="136">
        <v>862101</v>
      </c>
      <c r="C12" s="265" t="s">
        <v>328</v>
      </c>
      <c r="D12" s="266"/>
      <c r="E12" s="266">
        <v>1500</v>
      </c>
      <c r="F12" s="265"/>
      <c r="G12" s="266"/>
      <c r="H12" s="266"/>
      <c r="I12" s="266">
        <v>2101</v>
      </c>
      <c r="J12" s="266"/>
      <c r="K12" s="266"/>
      <c r="L12" s="266"/>
      <c r="M12" s="267">
        <f t="shared" si="0"/>
        <v>3601</v>
      </c>
    </row>
    <row r="13" spans="1:13" ht="26.25">
      <c r="A13" s="136">
        <v>8</v>
      </c>
      <c r="B13" s="136">
        <v>910502</v>
      </c>
      <c r="C13" s="265" t="s">
        <v>329</v>
      </c>
      <c r="D13" s="266"/>
      <c r="E13" s="266">
        <v>1000</v>
      </c>
      <c r="F13" s="266"/>
      <c r="G13" s="266"/>
      <c r="H13" s="266"/>
      <c r="I13" s="266">
        <v>800</v>
      </c>
      <c r="J13" s="266"/>
      <c r="K13" s="266"/>
      <c r="L13" s="266"/>
      <c r="M13" s="267">
        <f t="shared" si="0"/>
        <v>1800</v>
      </c>
    </row>
    <row r="14" spans="1:13" ht="26.25">
      <c r="A14" s="136">
        <v>9</v>
      </c>
      <c r="B14" s="136">
        <v>910123</v>
      </c>
      <c r="C14" s="265" t="s">
        <v>330</v>
      </c>
      <c r="D14" s="265"/>
      <c r="E14" s="266"/>
      <c r="F14" s="266"/>
      <c r="G14" s="266">
        <v>1861</v>
      </c>
      <c r="H14" s="266">
        <v>543</v>
      </c>
      <c r="I14" s="266">
        <v>442</v>
      </c>
      <c r="J14" s="266"/>
      <c r="K14" s="266"/>
      <c r="L14" s="266"/>
      <c r="M14" s="267">
        <f t="shared" si="0"/>
        <v>2846</v>
      </c>
    </row>
    <row r="15" spans="1:13" ht="26.25">
      <c r="A15" s="136">
        <v>10</v>
      </c>
      <c r="B15" s="136">
        <v>960302</v>
      </c>
      <c r="C15" s="265" t="s">
        <v>331</v>
      </c>
      <c r="D15" s="266"/>
      <c r="E15" s="266"/>
      <c r="F15" s="266"/>
      <c r="G15" s="266"/>
      <c r="H15" s="265"/>
      <c r="I15" s="266">
        <v>585</v>
      </c>
      <c r="J15" s="266"/>
      <c r="K15" s="266"/>
      <c r="L15" s="266"/>
      <c r="M15" s="267">
        <f t="shared" si="0"/>
        <v>585</v>
      </c>
    </row>
    <row r="16" spans="1:13" ht="26.25">
      <c r="A16" s="136">
        <v>11</v>
      </c>
      <c r="B16" s="136">
        <v>890441</v>
      </c>
      <c r="C16" s="265" t="s">
        <v>332</v>
      </c>
      <c r="D16" s="266"/>
      <c r="E16" s="266"/>
      <c r="F16" s="266"/>
      <c r="G16" s="266">
        <v>8268</v>
      </c>
      <c r="H16" s="266">
        <v>2233</v>
      </c>
      <c r="I16" s="266">
        <v>400</v>
      </c>
      <c r="J16" s="266"/>
      <c r="K16" s="266"/>
      <c r="L16" s="266"/>
      <c r="M16" s="267">
        <f t="shared" si="0"/>
        <v>10901</v>
      </c>
    </row>
    <row r="17" spans="1:13" ht="26.25">
      <c r="A17" s="136">
        <v>12</v>
      </c>
      <c r="B17" s="136">
        <v>890441</v>
      </c>
      <c r="C17" s="265" t="s">
        <v>333</v>
      </c>
      <c r="D17" s="265"/>
      <c r="E17" s="266"/>
      <c r="F17" s="266"/>
      <c r="G17" s="266">
        <v>1706</v>
      </c>
      <c r="H17" s="266">
        <v>461</v>
      </c>
      <c r="I17" s="266"/>
      <c r="J17" s="266"/>
      <c r="K17" s="266"/>
      <c r="L17" s="266"/>
      <c r="M17" s="267">
        <f t="shared" si="0"/>
        <v>2167</v>
      </c>
    </row>
    <row r="18" spans="1:13" ht="26.25">
      <c r="A18" s="136">
        <v>13</v>
      </c>
      <c r="B18" s="136">
        <v>882111</v>
      </c>
      <c r="C18" s="265" t="s">
        <v>334</v>
      </c>
      <c r="D18" s="266"/>
      <c r="E18" s="266"/>
      <c r="F18" s="266"/>
      <c r="G18" s="266"/>
      <c r="H18" s="265"/>
      <c r="I18" s="266"/>
      <c r="J18" s="265">
        <v>6464</v>
      </c>
      <c r="K18" s="266"/>
      <c r="L18" s="266"/>
      <c r="M18" s="267">
        <f t="shared" si="0"/>
        <v>6464</v>
      </c>
    </row>
    <row r="19" spans="1:13" ht="26.25">
      <c r="A19" s="136">
        <v>14</v>
      </c>
      <c r="B19" s="136">
        <v>882111</v>
      </c>
      <c r="C19" s="265" t="s">
        <v>335</v>
      </c>
      <c r="D19" s="266"/>
      <c r="E19" s="266"/>
      <c r="F19" s="266"/>
      <c r="G19" s="266"/>
      <c r="H19" s="266"/>
      <c r="I19" s="265"/>
      <c r="J19" s="266">
        <v>15048</v>
      </c>
      <c r="K19" s="265"/>
      <c r="L19" s="266"/>
      <c r="M19" s="267">
        <f t="shared" si="0"/>
        <v>15048</v>
      </c>
    </row>
    <row r="20" spans="1:13" ht="26.25">
      <c r="A20" s="136">
        <v>15</v>
      </c>
      <c r="B20" s="136">
        <v>882113</v>
      </c>
      <c r="C20" s="265" t="s">
        <v>336</v>
      </c>
      <c r="D20" s="266"/>
      <c r="E20" s="266"/>
      <c r="F20" s="266"/>
      <c r="G20" s="266"/>
      <c r="H20" s="266"/>
      <c r="I20" s="266"/>
      <c r="J20" s="266">
        <v>12656</v>
      </c>
      <c r="K20" s="265"/>
      <c r="L20" s="266"/>
      <c r="M20" s="267">
        <f t="shared" si="0"/>
        <v>12656</v>
      </c>
    </row>
    <row r="21" spans="1:13" ht="26.25">
      <c r="A21" s="136">
        <v>16</v>
      </c>
      <c r="B21" s="136">
        <v>882115</v>
      </c>
      <c r="C21" s="265" t="s">
        <v>337</v>
      </c>
      <c r="D21" s="266"/>
      <c r="E21" s="266"/>
      <c r="F21" s="266"/>
      <c r="G21" s="266"/>
      <c r="H21" s="266">
        <v>1810</v>
      </c>
      <c r="I21" s="266"/>
      <c r="J21" s="266">
        <v>7540</v>
      </c>
      <c r="K21" s="266"/>
      <c r="L21" s="266"/>
      <c r="M21" s="267">
        <f t="shared" si="0"/>
        <v>9350</v>
      </c>
    </row>
    <row r="22" spans="1:13" ht="26.25">
      <c r="A22" s="136">
        <v>17</v>
      </c>
      <c r="B22" s="136">
        <v>882112</v>
      </c>
      <c r="C22" s="265" t="s">
        <v>338</v>
      </c>
      <c r="D22" s="266"/>
      <c r="E22" s="266"/>
      <c r="F22" s="266"/>
      <c r="G22" s="266"/>
      <c r="H22" s="266"/>
      <c r="I22" s="266"/>
      <c r="J22" s="266">
        <v>770</v>
      </c>
      <c r="K22" s="266"/>
      <c r="L22" s="266"/>
      <c r="M22" s="267">
        <f t="shared" si="0"/>
        <v>770</v>
      </c>
    </row>
    <row r="23" spans="1:13" ht="26.25">
      <c r="A23" s="136">
        <v>18</v>
      </c>
      <c r="B23" s="136">
        <v>882116</v>
      </c>
      <c r="C23" s="265" t="s">
        <v>339</v>
      </c>
      <c r="D23" s="265"/>
      <c r="E23" s="266"/>
      <c r="F23" s="266"/>
      <c r="G23" s="266"/>
      <c r="H23" s="266">
        <v>136</v>
      </c>
      <c r="I23" s="266"/>
      <c r="J23" s="266">
        <v>566</v>
      </c>
      <c r="K23" s="266"/>
      <c r="L23" s="266"/>
      <c r="M23" s="267">
        <f t="shared" si="0"/>
        <v>702</v>
      </c>
    </row>
    <row r="24" spans="1:13" ht="26.25">
      <c r="A24" s="136">
        <v>19</v>
      </c>
      <c r="B24" s="136">
        <v>882117</v>
      </c>
      <c r="C24" s="265" t="s">
        <v>340</v>
      </c>
      <c r="D24" s="266"/>
      <c r="E24" s="266"/>
      <c r="F24" s="266"/>
      <c r="G24" s="266"/>
      <c r="H24" s="266"/>
      <c r="I24" s="266"/>
      <c r="J24" s="266">
        <v>2610</v>
      </c>
      <c r="K24" s="266"/>
      <c r="L24" s="266"/>
      <c r="M24" s="267">
        <f t="shared" si="0"/>
        <v>2610</v>
      </c>
    </row>
    <row r="25" spans="1:13" ht="26.25">
      <c r="A25" s="136">
        <v>20</v>
      </c>
      <c r="B25" s="136">
        <v>882119</v>
      </c>
      <c r="C25" s="265" t="s">
        <v>341</v>
      </c>
      <c r="D25" s="266"/>
      <c r="E25" s="266"/>
      <c r="F25" s="266"/>
      <c r="G25" s="266"/>
      <c r="H25" s="265"/>
      <c r="I25" s="266"/>
      <c r="J25" s="265">
        <v>100</v>
      </c>
      <c r="K25" s="266"/>
      <c r="L25" s="266"/>
      <c r="M25" s="267">
        <f t="shared" si="0"/>
        <v>100</v>
      </c>
    </row>
    <row r="26" spans="1:13" ht="26.25">
      <c r="A26" s="136">
        <v>21</v>
      </c>
      <c r="B26" s="136">
        <v>882125</v>
      </c>
      <c r="C26" s="266" t="s">
        <v>342</v>
      </c>
      <c r="D26" s="266"/>
      <c r="E26" s="266"/>
      <c r="F26" s="266"/>
      <c r="G26" s="266"/>
      <c r="H26" s="265"/>
      <c r="I26" s="266"/>
      <c r="J26" s="266">
        <v>1166</v>
      </c>
      <c r="K26" s="266"/>
      <c r="L26" s="266"/>
      <c r="M26" s="267">
        <f t="shared" si="0"/>
        <v>1166</v>
      </c>
    </row>
    <row r="27" spans="1:13" ht="26.25">
      <c r="A27" s="136">
        <v>22</v>
      </c>
      <c r="B27" s="136">
        <v>882122</v>
      </c>
      <c r="C27" s="266" t="s">
        <v>343</v>
      </c>
      <c r="D27" s="266"/>
      <c r="E27" s="266"/>
      <c r="F27" s="266"/>
      <c r="G27" s="266"/>
      <c r="H27" s="265"/>
      <c r="I27" s="266"/>
      <c r="J27" s="266">
        <v>1020</v>
      </c>
      <c r="K27" s="266"/>
      <c r="L27" s="266"/>
      <c r="M27" s="267">
        <f t="shared" si="0"/>
        <v>1020</v>
      </c>
    </row>
    <row r="28" spans="1:13" ht="26.25">
      <c r="A28" s="136">
        <v>23</v>
      </c>
      <c r="B28" s="136">
        <v>882123</v>
      </c>
      <c r="C28" s="266" t="s">
        <v>344</v>
      </c>
      <c r="D28" s="266"/>
      <c r="E28" s="266"/>
      <c r="F28" s="266"/>
      <c r="G28" s="266"/>
      <c r="H28" s="265"/>
      <c r="I28" s="266"/>
      <c r="J28" s="266">
        <v>132</v>
      </c>
      <c r="K28" s="266"/>
      <c r="L28" s="266"/>
      <c r="M28" s="267">
        <f t="shared" si="0"/>
        <v>132</v>
      </c>
    </row>
    <row r="29" spans="1:13" ht="26.25">
      <c r="A29" s="136">
        <v>24</v>
      </c>
      <c r="B29" s="136">
        <v>882202</v>
      </c>
      <c r="C29" s="266" t="s">
        <v>345</v>
      </c>
      <c r="D29" s="266"/>
      <c r="E29" s="266"/>
      <c r="F29" s="266"/>
      <c r="G29" s="266"/>
      <c r="H29" s="265"/>
      <c r="I29" s="266"/>
      <c r="J29" s="266">
        <v>124</v>
      </c>
      <c r="K29" s="266"/>
      <c r="L29" s="266"/>
      <c r="M29" s="267">
        <f t="shared" si="0"/>
        <v>124</v>
      </c>
    </row>
    <row r="30" spans="1:13" ht="26.25">
      <c r="A30" s="136">
        <v>25</v>
      </c>
      <c r="B30" s="136">
        <v>882203</v>
      </c>
      <c r="C30" s="266" t="s">
        <v>346</v>
      </c>
      <c r="D30" s="266"/>
      <c r="E30" s="266"/>
      <c r="F30" s="266"/>
      <c r="G30" s="266"/>
      <c r="H30" s="265"/>
      <c r="I30" s="266"/>
      <c r="J30" s="266">
        <v>240</v>
      </c>
      <c r="K30" s="266"/>
      <c r="L30" s="266"/>
      <c r="M30" s="267">
        <f t="shared" si="0"/>
        <v>240</v>
      </c>
    </row>
    <row r="31" spans="1:13" s="269" customFormat="1" ht="25.5">
      <c r="A31" s="128" t="s">
        <v>347</v>
      </c>
      <c r="B31" s="128"/>
      <c r="C31" s="268"/>
      <c r="D31" s="267">
        <f aca="true" t="shared" si="1" ref="D31:L31">SUM(D6:D30)</f>
        <v>3057</v>
      </c>
      <c r="E31" s="267">
        <f t="shared" si="1"/>
        <v>3943</v>
      </c>
      <c r="F31" s="267">
        <f t="shared" si="1"/>
        <v>2000</v>
      </c>
      <c r="G31" s="267">
        <f t="shared" si="1"/>
        <v>42102</v>
      </c>
      <c r="H31" s="267">
        <f t="shared" si="1"/>
        <v>12881</v>
      </c>
      <c r="I31" s="267">
        <f t="shared" si="1"/>
        <v>38693</v>
      </c>
      <c r="J31" s="267">
        <f t="shared" si="1"/>
        <v>48436</v>
      </c>
      <c r="K31" s="267">
        <f t="shared" si="1"/>
        <v>67783</v>
      </c>
      <c r="L31" s="267">
        <f t="shared" si="1"/>
        <v>0</v>
      </c>
      <c r="M31" s="267">
        <f>SUM(D31:L31)</f>
        <v>218895</v>
      </c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dcterms:modified xsi:type="dcterms:W3CDTF">2012-03-02T19:13:23Z</dcterms:modified>
  <cp:category/>
  <cp:version/>
  <cp:contentType/>
  <cp:contentStatus/>
</cp:coreProperties>
</file>